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9345" windowHeight="4680" activeTab="6"/>
  </bookViews>
  <sheets>
    <sheet name="Schema" sheetId="1" r:id="rId1"/>
    <sheet name="1e speeldag" sheetId="8" r:id="rId2"/>
    <sheet name="2e" sheetId="7" r:id="rId3"/>
    <sheet name="3e" sheetId="6" r:id="rId4"/>
    <sheet name="4e" sheetId="5" r:id="rId5"/>
    <sheet name="5e" sheetId="4" r:id="rId6"/>
    <sheet name="6e" sheetId="3" r:id="rId7"/>
    <sheet name="7e" sheetId="13" r:id="rId8"/>
    <sheet name="8e" sheetId="11" r:id="rId9"/>
    <sheet name="Promotie" sheetId="14" r:id="rId10"/>
    <sheet name="Totalen" sheetId="10" r:id="rId11"/>
  </sheets>
  <calcPr calcId="125725"/>
</workbook>
</file>

<file path=xl/calcChain.xml><?xml version="1.0" encoding="utf-8"?>
<calcChain xmlns="http://schemas.openxmlformats.org/spreadsheetml/2006/main">
  <c r="H13" i="11"/>
  <c r="G13"/>
  <c r="F13"/>
  <c r="E13"/>
  <c r="D13"/>
  <c r="C13"/>
  <c r="H13" i="13"/>
  <c r="G13"/>
  <c r="F13"/>
  <c r="E13"/>
  <c r="D13"/>
  <c r="C13"/>
  <c r="I14" i="8"/>
  <c r="H14"/>
  <c r="G14"/>
  <c r="F14"/>
  <c r="E14"/>
  <c r="D14"/>
  <c r="C14"/>
  <c r="D14" i="7"/>
  <c r="E14"/>
  <c r="F14"/>
  <c r="G14"/>
  <c r="H14"/>
  <c r="I14"/>
  <c r="C14"/>
  <c r="I12"/>
  <c r="I12" i="6"/>
  <c r="I12" i="5"/>
  <c r="I12" i="4"/>
  <c r="I12" i="3"/>
  <c r="I12" i="8"/>
  <c r="D12" i="7"/>
  <c r="E12"/>
  <c r="F12"/>
  <c r="G12"/>
  <c r="H12"/>
  <c r="D12" i="6"/>
  <c r="D14" s="1"/>
  <c r="E12"/>
  <c r="E14" s="1"/>
  <c r="F12"/>
  <c r="F14" s="1"/>
  <c r="G12"/>
  <c r="G14" s="1"/>
  <c r="H12"/>
  <c r="H14" s="1"/>
  <c r="D12" i="5"/>
  <c r="D14" s="1"/>
  <c r="E12"/>
  <c r="E14" s="1"/>
  <c r="F12"/>
  <c r="F14" s="1"/>
  <c r="G12"/>
  <c r="G14" s="1"/>
  <c r="H12"/>
  <c r="H14" s="1"/>
  <c r="D12" i="4"/>
  <c r="D14" s="1"/>
  <c r="E12"/>
  <c r="E14" s="1"/>
  <c r="F12"/>
  <c r="G12"/>
  <c r="G14" s="1"/>
  <c r="H12"/>
  <c r="H14" s="1"/>
  <c r="D12" i="3"/>
  <c r="D14" s="1"/>
  <c r="E12"/>
  <c r="E14" s="1"/>
  <c r="F12"/>
  <c r="F14" s="1"/>
  <c r="G12"/>
  <c r="G14" s="1"/>
  <c r="H12"/>
  <c r="H14" s="1"/>
  <c r="D12" i="13"/>
  <c r="D14" s="1"/>
  <c r="E12"/>
  <c r="E14" s="1"/>
  <c r="F12"/>
  <c r="F14" s="1"/>
  <c r="G12"/>
  <c r="G14" s="1"/>
  <c r="H12"/>
  <c r="H14" s="1"/>
  <c r="D12" i="11"/>
  <c r="D14" s="1"/>
  <c r="E12"/>
  <c r="E14" s="1"/>
  <c r="F12"/>
  <c r="F14" s="1"/>
  <c r="G12"/>
  <c r="G14" s="1"/>
  <c r="H12"/>
  <c r="H14" s="1"/>
  <c r="D12" i="8"/>
  <c r="E12"/>
  <c r="F12"/>
  <c r="G12"/>
  <c r="H12"/>
  <c r="C12" i="7"/>
  <c r="C12" i="6"/>
  <c r="C12" i="5"/>
  <c r="C12" i="4"/>
  <c r="C12" i="3"/>
  <c r="C12" i="13"/>
  <c r="C14" s="1"/>
  <c r="C12" i="11"/>
  <c r="C14" s="1"/>
  <c r="C12" i="8"/>
  <c r="C14" i="3" l="1"/>
  <c r="I14"/>
  <c r="C14" i="4"/>
  <c r="I14"/>
  <c r="F14"/>
  <c r="I14" i="5"/>
  <c r="C14"/>
  <c r="I14" i="6"/>
  <c r="C14"/>
  <c r="K24" i="1"/>
  <c r="K21"/>
  <c r="K18"/>
  <c r="A6" i="8"/>
  <c r="A7"/>
  <c r="A8"/>
  <c r="A9"/>
  <c r="A10"/>
  <c r="K21" i="14"/>
  <c r="K18"/>
  <c r="I12"/>
  <c r="I14"/>
  <c r="H12"/>
  <c r="H14"/>
  <c r="G12"/>
  <c r="G14"/>
  <c r="F12"/>
  <c r="F14"/>
  <c r="E12"/>
  <c r="E14"/>
  <c r="D12"/>
  <c r="D14"/>
  <c r="C12"/>
  <c r="C14"/>
  <c r="L10"/>
  <c r="K8" i="10"/>
  <c r="K10" i="14"/>
  <c r="A10"/>
  <c r="L9"/>
  <c r="K7" i="10"/>
  <c r="K9" i="14"/>
  <c r="A9"/>
  <c r="L8"/>
  <c r="K6" i="10"/>
  <c r="K8" i="14"/>
  <c r="M8"/>
  <c r="A8"/>
  <c r="L7"/>
  <c r="K5" i="10"/>
  <c r="K7" i="14"/>
  <c r="A7"/>
  <c r="L6"/>
  <c r="K4" i="10"/>
  <c r="K6" i="14"/>
  <c r="A6"/>
  <c r="L5"/>
  <c r="K3" i="10"/>
  <c r="K5" i="14"/>
  <c r="A1"/>
  <c r="A10" i="5"/>
  <c r="A10" i="4"/>
  <c r="A10" i="3"/>
  <c r="A10" i="13"/>
  <c r="A10" i="11"/>
  <c r="A10" i="6"/>
  <c r="A10" i="7"/>
  <c r="K21" i="13"/>
  <c r="K18"/>
  <c r="L10"/>
  <c r="I8" i="10" s="1"/>
  <c r="K10" i="13"/>
  <c r="L9"/>
  <c r="I7" i="10" s="1"/>
  <c r="K9" i="13"/>
  <c r="A9"/>
  <c r="L8"/>
  <c r="I6" i="10" s="1"/>
  <c r="K8" i="13"/>
  <c r="A8"/>
  <c r="L7"/>
  <c r="I5" i="10" s="1"/>
  <c r="K7" i="13"/>
  <c r="A7"/>
  <c r="L6"/>
  <c r="I4" i="10" s="1"/>
  <c r="K6" i="13"/>
  <c r="A6"/>
  <c r="L5"/>
  <c r="I3" i="10" s="1"/>
  <c r="K5" i="13"/>
  <c r="A1"/>
  <c r="K21" i="6"/>
  <c r="K18"/>
  <c r="K21" i="5"/>
  <c r="K18"/>
  <c r="K21" i="4"/>
  <c r="K18"/>
  <c r="K21" i="3"/>
  <c r="K18"/>
  <c r="K21" i="11"/>
  <c r="K18"/>
  <c r="K21" i="7"/>
  <c r="K18"/>
  <c r="K21" i="8"/>
  <c r="L21" i="10" s="1"/>
  <c r="K18" i="8"/>
  <c r="L10" i="5"/>
  <c r="F8" i="10"/>
  <c r="K10" i="5"/>
  <c r="M10"/>
  <c r="L9"/>
  <c r="F7" i="10"/>
  <c r="K9" i="5"/>
  <c r="M9"/>
  <c r="A9"/>
  <c r="L8"/>
  <c r="F6" i="10" s="1"/>
  <c r="K8" i="5"/>
  <c r="A8"/>
  <c r="L7"/>
  <c r="F5" i="10" s="1"/>
  <c r="K7" i="5"/>
  <c r="A7"/>
  <c r="L6"/>
  <c r="F4" i="10" s="1"/>
  <c r="K6" i="5"/>
  <c r="A6"/>
  <c r="L5"/>
  <c r="F3" i="10" s="1"/>
  <c r="K5" i="5"/>
  <c r="A1"/>
  <c r="L10" i="4"/>
  <c r="G8" i="10" s="1"/>
  <c r="K10" i="4"/>
  <c r="M10" s="1"/>
  <c r="L9"/>
  <c r="G7" i="10" s="1"/>
  <c r="K9" i="4"/>
  <c r="A9"/>
  <c r="L8"/>
  <c r="G6" i="10" s="1"/>
  <c r="K8" i="4"/>
  <c r="M8" s="1"/>
  <c r="A8"/>
  <c r="L7"/>
  <c r="G5" i="10" s="1"/>
  <c r="K7" i="4"/>
  <c r="A7"/>
  <c r="L6"/>
  <c r="G4" i="10" s="1"/>
  <c r="K6" i="4"/>
  <c r="A6"/>
  <c r="L5"/>
  <c r="G3" i="10" s="1"/>
  <c r="K5" i="4"/>
  <c r="A1"/>
  <c r="L10" i="3"/>
  <c r="H8" i="10"/>
  <c r="K10" i="3"/>
  <c r="L9"/>
  <c r="H7" i="10" s="1"/>
  <c r="K9" i="3"/>
  <c r="A9"/>
  <c r="L8"/>
  <c r="H6" i="10" s="1"/>
  <c r="K8" i="3"/>
  <c r="A8"/>
  <c r="L7"/>
  <c r="H5" i="10" s="1"/>
  <c r="K7" i="3"/>
  <c r="A7"/>
  <c r="L6"/>
  <c r="K6"/>
  <c r="A6"/>
  <c r="L5"/>
  <c r="H3" i="10" s="1"/>
  <c r="K5" i="3"/>
  <c r="A1"/>
  <c r="L10" i="11"/>
  <c r="J8" i="10" s="1"/>
  <c r="K10" i="11"/>
  <c r="L9"/>
  <c r="J7" i="10" s="1"/>
  <c r="K9" i="11"/>
  <c r="A9"/>
  <c r="L8"/>
  <c r="J6" i="10" s="1"/>
  <c r="K8" i="11"/>
  <c r="A8"/>
  <c r="L7"/>
  <c r="K7"/>
  <c r="M7" s="1"/>
  <c r="A7"/>
  <c r="L6"/>
  <c r="J4" i="10" s="1"/>
  <c r="K6" i="11"/>
  <c r="A6"/>
  <c r="L5"/>
  <c r="K5"/>
  <c r="A1"/>
  <c r="L10" i="6"/>
  <c r="E8" i="10"/>
  <c r="K10" i="6"/>
  <c r="L9"/>
  <c r="E7" i="10" s="1"/>
  <c r="K9" i="6"/>
  <c r="A9"/>
  <c r="L8"/>
  <c r="E6" i="10" s="1"/>
  <c r="K8" i="6"/>
  <c r="A8"/>
  <c r="L7"/>
  <c r="E5" i="10" s="1"/>
  <c r="K7" i="6"/>
  <c r="A7"/>
  <c r="L6"/>
  <c r="E4" i="10" s="1"/>
  <c r="K6" i="6"/>
  <c r="A6"/>
  <c r="L5"/>
  <c r="E3" i="10" s="1"/>
  <c r="K5" i="6"/>
  <c r="A1"/>
  <c r="L10" i="7"/>
  <c r="D8" i="10" s="1"/>
  <c r="K10" i="7"/>
  <c r="L9"/>
  <c r="D7" i="10" s="1"/>
  <c r="K9" i="7"/>
  <c r="A9"/>
  <c r="L8"/>
  <c r="D6" i="10" s="1"/>
  <c r="K8" i="7"/>
  <c r="M8" s="1"/>
  <c r="A8"/>
  <c r="L7"/>
  <c r="D5" i="10" s="1"/>
  <c r="K7" i="7"/>
  <c r="A7"/>
  <c r="L6"/>
  <c r="D4" i="10" s="1"/>
  <c r="K6" i="7"/>
  <c r="A6"/>
  <c r="L5"/>
  <c r="D3" i="10" s="1"/>
  <c r="K5" i="7"/>
  <c r="A1"/>
  <c r="A1" i="8"/>
  <c r="K5"/>
  <c r="L5"/>
  <c r="C3" i="10" s="1"/>
  <c r="K6" i="8"/>
  <c r="L6"/>
  <c r="C4" i="10" s="1"/>
  <c r="K7" i="8"/>
  <c r="L7"/>
  <c r="C5" i="10" s="1"/>
  <c r="K8" i="8"/>
  <c r="L8"/>
  <c r="C6" i="10" s="1"/>
  <c r="K9" i="8"/>
  <c r="L9"/>
  <c r="C7" i="10"/>
  <c r="K10" i="8"/>
  <c r="M10"/>
  <c r="L10"/>
  <c r="C8" i="10"/>
  <c r="A1"/>
  <c r="J3"/>
  <c r="A4"/>
  <c r="H4"/>
  <c r="A5"/>
  <c r="J5"/>
  <c r="A6"/>
  <c r="A7"/>
  <c r="A8"/>
  <c r="K24" i="3"/>
  <c r="K24" i="8"/>
  <c r="K24" i="6"/>
  <c r="K24" i="11"/>
  <c r="M6"/>
  <c r="M9" i="13"/>
  <c r="M10" i="6"/>
  <c r="M10" i="13"/>
  <c r="M9" i="11"/>
  <c r="K24" i="14"/>
  <c r="M5"/>
  <c r="M10"/>
  <c r="M9"/>
  <c r="M7"/>
  <c r="K12"/>
  <c r="M6"/>
  <c r="K14"/>
  <c r="L12"/>
  <c r="M12"/>
  <c r="K10" i="10"/>
  <c r="K11" s="1"/>
  <c r="A5" i="4"/>
  <c r="A5" i="13"/>
  <c r="A5" i="3"/>
  <c r="A5" i="7"/>
  <c r="A5" i="11"/>
  <c r="A5" i="5"/>
  <c r="A5" i="6"/>
  <c r="A3" i="10"/>
  <c r="A5" i="14"/>
  <c r="A5" i="8"/>
  <c r="M10" i="3"/>
  <c r="K24" i="13"/>
  <c r="K14" i="8"/>
  <c r="M9" i="7"/>
  <c r="K24"/>
  <c r="M6"/>
  <c r="K14"/>
  <c r="M5" i="6"/>
  <c r="K14"/>
  <c r="K24" i="4"/>
  <c r="K14"/>
  <c r="K14" i="5"/>
  <c r="K24"/>
  <c r="K14" i="3"/>
  <c r="M5" i="13"/>
  <c r="K14"/>
  <c r="K14" i="11"/>
  <c r="M9" i="3" l="1"/>
  <c r="M5"/>
  <c r="M5" i="4"/>
  <c r="M5" i="5"/>
  <c r="M9" i="6"/>
  <c r="M7" i="10"/>
  <c r="M9" i="8"/>
  <c r="M8" i="11"/>
  <c r="M6" i="13"/>
  <c r="K12" i="3"/>
  <c r="M7" i="4"/>
  <c r="K12"/>
  <c r="M6"/>
  <c r="M4" i="10"/>
  <c r="L12" i="5"/>
  <c r="M7" i="7"/>
  <c r="M5"/>
  <c r="M6" i="8"/>
  <c r="M10" i="11"/>
  <c r="M8" i="10"/>
  <c r="M5" i="11"/>
  <c r="K12"/>
  <c r="L12" i="13"/>
  <c r="M8"/>
  <c r="I10" i="10"/>
  <c r="M7" i="13"/>
  <c r="K12"/>
  <c r="I11" i="10" s="1"/>
  <c r="M8" i="3"/>
  <c r="M7"/>
  <c r="H10" i="10"/>
  <c r="H11" s="1"/>
  <c r="M6" i="3"/>
  <c r="L12"/>
  <c r="M12" s="1"/>
  <c r="L12" i="4"/>
  <c r="M9"/>
  <c r="L18" i="10"/>
  <c r="L6"/>
  <c r="M8" i="5"/>
  <c r="M6" i="10"/>
  <c r="M7" i="5"/>
  <c r="M5" i="10"/>
  <c r="M6" i="5"/>
  <c r="M3" i="10"/>
  <c r="K12" i="5"/>
  <c r="L24" i="10"/>
  <c r="M8" i="6"/>
  <c r="L12"/>
  <c r="M7"/>
  <c r="M6"/>
  <c r="L12" i="7"/>
  <c r="M10"/>
  <c r="L5" i="10"/>
  <c r="D10"/>
  <c r="M8" i="8"/>
  <c r="M7"/>
  <c r="M5"/>
  <c r="E10" i="10"/>
  <c r="K12" i="6"/>
  <c r="K12" i="7"/>
  <c r="L12" i="8"/>
  <c r="L12" i="11"/>
  <c r="K12" i="8"/>
  <c r="J10" i="10"/>
  <c r="L8"/>
  <c r="L7"/>
  <c r="N7" s="1"/>
  <c r="C10"/>
  <c r="G10"/>
  <c r="G11" s="1"/>
  <c r="F10"/>
  <c r="L3"/>
  <c r="L4"/>
  <c r="C11" l="1"/>
  <c r="N8"/>
  <c r="M12" i="4"/>
  <c r="M12" i="5"/>
  <c r="M12" i="7"/>
  <c r="N6" i="10"/>
  <c r="M12" i="11"/>
  <c r="J11" i="10"/>
  <c r="M12" i="13"/>
  <c r="M10" i="10"/>
  <c r="M18" s="1"/>
  <c r="N5"/>
  <c r="F11"/>
  <c r="M12" i="6"/>
  <c r="E11" i="10"/>
  <c r="D11"/>
  <c r="M12" i="8"/>
  <c r="N4" i="10"/>
  <c r="N3"/>
  <c r="L10"/>
  <c r="L11" l="1"/>
  <c r="N10"/>
</calcChain>
</file>

<file path=xl/sharedStrings.xml><?xml version="1.0" encoding="utf-8"?>
<sst xmlns="http://schemas.openxmlformats.org/spreadsheetml/2006/main" count="351" uniqueCount="67">
  <si>
    <t>Speeldag</t>
  </si>
  <si>
    <t>Totaal</t>
  </si>
  <si>
    <t>Tegenstander</t>
  </si>
  <si>
    <t xml:space="preserve"> </t>
  </si>
  <si>
    <t>Naam</t>
  </si>
  <si>
    <t>Game 1</t>
  </si>
  <si>
    <t>Game 2</t>
  </si>
  <si>
    <t>Games</t>
  </si>
  <si>
    <t>Pinfall</t>
  </si>
  <si>
    <t>Gem</t>
  </si>
  <si>
    <t>Eigen totaal</t>
  </si>
  <si>
    <t>Resultaat (punten)</t>
  </si>
  <si>
    <t>Stand na .. speeldagen</t>
  </si>
  <si>
    <t>Punten</t>
  </si>
  <si>
    <t>Aantal
games</t>
  </si>
  <si>
    <t>Gemiddeld</t>
  </si>
  <si>
    <t>1e
speeldag</t>
  </si>
  <si>
    <t>2e
speeldag</t>
  </si>
  <si>
    <t>3e
speeldag</t>
  </si>
  <si>
    <t>4e
speeldag</t>
  </si>
  <si>
    <t>5e
speeldag</t>
  </si>
  <si>
    <t>6e
speeldag</t>
  </si>
  <si>
    <t>7e
speeldag</t>
  </si>
  <si>
    <t>Speeldag
1</t>
  </si>
  <si>
    <t>Stand na 2 speeldagen</t>
  </si>
  <si>
    <t>Speeldag
2</t>
  </si>
  <si>
    <t>Stand na 1 speeldag</t>
  </si>
  <si>
    <t>Speeldag
3</t>
  </si>
  <si>
    <t>Stand na 3 speeldagen</t>
  </si>
  <si>
    <t>Speeldag
4</t>
  </si>
  <si>
    <t>Stand na 4 speeldagen</t>
  </si>
  <si>
    <t>Speeldag
5</t>
  </si>
  <si>
    <t>Stand na 5 speeldagen</t>
  </si>
  <si>
    <t>Stand na 6 speeldagen</t>
  </si>
  <si>
    <t>Speeldag
6</t>
  </si>
  <si>
    <t>Speeldag
7</t>
  </si>
  <si>
    <t>Eindstand</t>
  </si>
  <si>
    <t>Game 3</t>
  </si>
  <si>
    <t>Game 4</t>
  </si>
  <si>
    <t>Game 5</t>
  </si>
  <si>
    <t>Arnold Veendorp</t>
  </si>
  <si>
    <t>Simon Klaver</t>
  </si>
  <si>
    <t>200-games</t>
  </si>
  <si>
    <t>Hoogste game</t>
  </si>
  <si>
    <t>Hoogste teamgame</t>
  </si>
  <si>
    <t>%</t>
  </si>
  <si>
    <t>Jan Passies</t>
  </si>
  <si>
    <t>Stand na 7 speeldagen</t>
  </si>
  <si>
    <t>Speeldag
8</t>
  </si>
  <si>
    <t>8e
speeldag</t>
  </si>
  <si>
    <t>Game 6</t>
  </si>
  <si>
    <t>Game 7</t>
  </si>
  <si>
    <t>Christiaan Veendorp</t>
  </si>
  <si>
    <t>Baan</t>
  </si>
  <si>
    <t>Promotie</t>
  </si>
  <si>
    <t>Eindstand promotie/degradatie</t>
  </si>
  <si>
    <t>Bowling De Worp / VL Parts</t>
  </si>
  <si>
    <t>Veenpoort Heren</t>
  </si>
  <si>
    <t>Kiri 1</t>
  </si>
  <si>
    <t>Stefan Menting</t>
  </si>
  <si>
    <t>N.M.T.L.   Garage 33/Stadsherberg/Ducdalf</t>
  </si>
  <si>
    <t>Garage33/Stadsherberg/Ducdalf</t>
  </si>
  <si>
    <t>De Kaden</t>
  </si>
  <si>
    <t>B.E.P. &amp; E.W.B. Groningen</t>
  </si>
  <si>
    <t>Krijger</t>
  </si>
  <si>
    <t>Triple S</t>
  </si>
  <si>
    <t>k</t>
  </si>
</sst>
</file>

<file path=xl/styles.xml><?xml version="1.0" encoding="utf-8"?>
<styleSheet xmlns="http://schemas.openxmlformats.org/spreadsheetml/2006/main">
  <numFmts count="3">
    <numFmt numFmtId="164" formatCode="_-* #,##0.00_-;_-* #,##0.00\-;_-* &quot;-&quot;??_-;_-@_-"/>
    <numFmt numFmtId="165" formatCode="#&quot;e speeldag&quot;"/>
    <numFmt numFmtId="166" formatCode="_-* #,##0_-;_-* #,##0\-;_-* &quot;-&quot;??_-;_-@_-"/>
  </numFmts>
  <fonts count="14">
    <font>
      <sz val="10"/>
      <name val="Arial"/>
    </font>
    <font>
      <sz val="10"/>
      <name val="Arial"/>
      <family val="2"/>
    </font>
    <font>
      <b/>
      <sz val="28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indexed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0" fillId="0" borderId="0" xfId="0" applyBorder="1"/>
    <xf numFmtId="0" fontId="0" fillId="0" borderId="1" xfId="0" applyBorder="1"/>
    <xf numFmtId="0" fontId="4" fillId="0" borderId="2" xfId="0" applyFont="1" applyBorder="1"/>
    <xf numFmtId="0" fontId="0" fillId="0" borderId="2" xfId="0" applyBorder="1"/>
    <xf numFmtId="0" fontId="0" fillId="0" borderId="0" xfId="0" applyBorder="1" applyAlignment="1"/>
    <xf numFmtId="0" fontId="4" fillId="0" borderId="3" xfId="0" applyFont="1" applyBorder="1"/>
    <xf numFmtId="0" fontId="0" fillId="0" borderId="3" xfId="0" applyBorder="1"/>
    <xf numFmtId="0" fontId="3" fillId="0" borderId="4" xfId="0" applyFont="1" applyBorder="1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 wrapText="1"/>
    </xf>
    <xf numFmtId="3" fontId="3" fillId="0" borderId="0" xfId="0" applyNumberFormat="1" applyFont="1"/>
    <xf numFmtId="0" fontId="9" fillId="0" borderId="0" xfId="0" applyFont="1"/>
    <xf numFmtId="3" fontId="9" fillId="0" borderId="0" xfId="0" applyNumberFormat="1" applyFont="1"/>
    <xf numFmtId="165" fontId="9" fillId="0" borderId="0" xfId="0" applyNumberFormat="1" applyFont="1" applyAlignment="1">
      <alignment vertical="center"/>
    </xf>
    <xf numFmtId="0" fontId="7" fillId="0" borderId="0" xfId="0" applyFont="1"/>
    <xf numFmtId="2" fontId="3" fillId="0" borderId="0" xfId="0" applyNumberFormat="1" applyFont="1"/>
    <xf numFmtId="2" fontId="9" fillId="0" borderId="0" xfId="0" applyNumberFormat="1" applyFont="1"/>
    <xf numFmtId="0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1" fillId="0" borderId="1" xfId="0" applyFont="1" applyFill="1" applyBorder="1"/>
    <xf numFmtId="0" fontId="0" fillId="0" borderId="5" xfId="0" applyBorder="1"/>
    <xf numFmtId="0" fontId="11" fillId="0" borderId="0" xfId="0" applyFont="1" applyFill="1" applyBorder="1"/>
    <xf numFmtId="0" fontId="3" fillId="0" borderId="0" xfId="0" applyNumberFormat="1" applyFont="1"/>
    <xf numFmtId="0" fontId="3" fillId="0" borderId="4" xfId="0" applyNumberFormat="1" applyFont="1" applyBorder="1"/>
    <xf numFmtId="166" fontId="0" fillId="0" borderId="0" xfId="1" applyNumberFormat="1" applyFont="1" applyBorder="1"/>
    <xf numFmtId="166" fontId="0" fillId="0" borderId="0" xfId="1" applyNumberFormat="1" applyFont="1" applyFill="1" applyBorder="1"/>
    <xf numFmtId="0" fontId="11" fillId="0" borderId="7" xfId="0" applyFont="1" applyFill="1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12" fillId="0" borderId="8" xfId="0" applyFont="1" applyFill="1" applyBorder="1"/>
    <xf numFmtId="0" fontId="12" fillId="0" borderId="9" xfId="0" applyFont="1" applyFill="1" applyBorder="1"/>
    <xf numFmtId="0" fontId="12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0" fillId="0" borderId="12" xfId="0" applyBorder="1"/>
    <xf numFmtId="0" fontId="11" fillId="0" borderId="13" xfId="0" applyFont="1" applyFill="1" applyBorder="1"/>
    <xf numFmtId="0" fontId="11" fillId="0" borderId="14" xfId="0" applyFont="1" applyFill="1" applyBorder="1"/>
    <xf numFmtId="0" fontId="0" fillId="0" borderId="14" xfId="0" applyBorder="1" applyAlignment="1">
      <alignment horizontal="center" vertical="center"/>
    </xf>
    <xf numFmtId="0" fontId="11" fillId="0" borderId="15" xfId="0" applyFont="1" applyFill="1" applyBorder="1"/>
    <xf numFmtId="1" fontId="3" fillId="0" borderId="0" xfId="0" applyNumberFormat="1" applyFont="1"/>
    <xf numFmtId="2" fontId="0" fillId="0" borderId="7" xfId="0" applyNumberFormat="1" applyBorder="1"/>
    <xf numFmtId="0" fontId="1" fillId="0" borderId="12" xfId="0" applyFont="1" applyBorder="1"/>
    <xf numFmtId="0" fontId="0" fillId="0" borderId="0" xfId="0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166" fontId="0" fillId="0" borderId="6" xfId="1" applyNumberFormat="1" applyFont="1" applyBorder="1"/>
    <xf numFmtId="0" fontId="0" fillId="0" borderId="0" xfId="0" quotePrefix="1"/>
    <xf numFmtId="0" fontId="0" fillId="0" borderId="6" xfId="0" applyBorder="1" applyAlignment="1"/>
    <xf numFmtId="166" fontId="0" fillId="0" borderId="6" xfId="1" applyNumberFormat="1" applyFont="1" applyFill="1" applyBorder="1"/>
    <xf numFmtId="0" fontId="0" fillId="0" borderId="0" xfId="0" applyFill="1" applyBorder="1" applyAlignment="1"/>
    <xf numFmtId="166" fontId="13" fillId="0" borderId="0" xfId="1" applyNumberFormat="1" applyFont="1" applyBorder="1"/>
    <xf numFmtId="0" fontId="3" fillId="0" borderId="0" xfId="0" applyFont="1" applyAlignment="1">
      <alignment horizontal="center" vertical="center"/>
    </xf>
    <xf numFmtId="164" fontId="0" fillId="0" borderId="0" xfId="1" applyNumberFormat="1" applyFont="1" applyBorder="1"/>
    <xf numFmtId="164" fontId="0" fillId="0" borderId="6" xfId="1" applyNumberFormat="1" applyFont="1" applyBorder="1"/>
    <xf numFmtId="0" fontId="0" fillId="0" borderId="16" xfId="0" applyBorder="1" applyAlignment="1"/>
    <xf numFmtId="166" fontId="0" fillId="0" borderId="16" xfId="1" applyNumberFormat="1" applyFont="1" applyBorder="1"/>
    <xf numFmtId="166" fontId="0" fillId="0" borderId="16" xfId="1" applyNumberFormat="1" applyFont="1" applyFill="1" applyBorder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8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</cellXfs>
  <cellStyles count="2">
    <cellStyle name="Komma" xfId="1" builtinId="3"/>
    <cellStyle name="Standaard" xfId="0" builtinId="0"/>
  </cellStyles>
  <dxfs count="105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zoomScale="75" zoomScaleNormal="75" workbookViewId="0">
      <selection sqref="A1:L1"/>
    </sheetView>
  </sheetViews>
  <sheetFormatPr defaultRowHeight="12.75"/>
  <cols>
    <col min="1" max="1" width="24.7109375" customWidth="1"/>
    <col min="2" max="2" width="2.7109375" customWidth="1"/>
    <col min="3" max="9" width="11.7109375" customWidth="1"/>
    <col min="10" max="10" width="2.7109375" customWidth="1"/>
    <col min="11" max="11" width="8.7109375" customWidth="1"/>
    <col min="12" max="12" width="11.7109375" customWidth="1"/>
    <col min="13" max="13" width="11.85546875" customWidth="1"/>
  </cols>
  <sheetData>
    <row r="1" spans="1:13" s="2" customFormat="1" ht="33" customHeight="1">
      <c r="A1" s="90" t="s">
        <v>60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25" t="s">
        <v>0</v>
      </c>
    </row>
    <row r="2" spans="1:13" ht="18" customHeight="1">
      <c r="A2" s="85" t="s">
        <v>53</v>
      </c>
      <c r="B2" s="85"/>
      <c r="C2" s="84"/>
      <c r="D2" s="84"/>
      <c r="E2" s="84"/>
      <c r="F2" s="84"/>
      <c r="G2" s="91" t="s">
        <v>3</v>
      </c>
      <c r="H2" s="84"/>
      <c r="I2" s="91" t="s">
        <v>3</v>
      </c>
    </row>
    <row r="3" spans="1:13" s="3" customFormat="1" ht="18" customHeight="1">
      <c r="A3" s="85"/>
      <c r="B3" s="85"/>
      <c r="C3" s="84"/>
      <c r="D3" s="84"/>
      <c r="E3" s="84"/>
      <c r="F3" s="84"/>
      <c r="G3" s="91"/>
      <c r="H3" s="84"/>
      <c r="I3" s="91"/>
      <c r="J3" s="13"/>
      <c r="K3" s="4"/>
      <c r="L3" s="4"/>
      <c r="M3" s="4"/>
    </row>
    <row r="4" spans="1:13" s="3" customFormat="1" ht="18" customHeight="1">
      <c r="A4" s="3" t="s">
        <v>4</v>
      </c>
      <c r="C4" s="3" t="s">
        <v>5</v>
      </c>
      <c r="D4" s="3" t="s">
        <v>6</v>
      </c>
      <c r="E4" s="3" t="s">
        <v>37</v>
      </c>
      <c r="F4" s="3" t="s">
        <v>38</v>
      </c>
      <c r="G4" s="3" t="s">
        <v>39</v>
      </c>
      <c r="H4" s="3" t="s">
        <v>50</v>
      </c>
      <c r="I4" s="3" t="s">
        <v>51</v>
      </c>
      <c r="J4" s="13"/>
      <c r="K4" s="3" t="s">
        <v>7</v>
      </c>
      <c r="L4" s="3" t="s">
        <v>8</v>
      </c>
      <c r="M4" s="3" t="s">
        <v>9</v>
      </c>
    </row>
    <row r="5" spans="1:13" s="3" customFormat="1" ht="21" customHeight="1">
      <c r="A5" s="3" t="s">
        <v>46</v>
      </c>
      <c r="J5" s="13"/>
      <c r="M5" s="22"/>
    </row>
    <row r="6" spans="1:13" s="3" customFormat="1" ht="21" customHeight="1">
      <c r="A6" s="3" t="s">
        <v>41</v>
      </c>
      <c r="J6" s="13"/>
      <c r="M6" s="22"/>
    </row>
    <row r="7" spans="1:13" s="3" customFormat="1" ht="21" customHeight="1">
      <c r="A7" s="3" t="s">
        <v>40</v>
      </c>
      <c r="J7" s="13"/>
      <c r="M7" s="22"/>
    </row>
    <row r="8" spans="1:13" s="3" customFormat="1" ht="21" customHeight="1">
      <c r="A8" s="3" t="s">
        <v>52</v>
      </c>
      <c r="J8" s="13"/>
      <c r="M8" s="22"/>
    </row>
    <row r="9" spans="1:13" s="3" customFormat="1" ht="21" customHeight="1">
      <c r="A9" s="3" t="s">
        <v>59</v>
      </c>
      <c r="J9" s="13"/>
      <c r="M9" s="22"/>
    </row>
    <row r="10" spans="1:13" s="3" customFormat="1" ht="21" customHeight="1">
      <c r="J10" s="13"/>
      <c r="M10" s="22"/>
    </row>
    <row r="11" spans="1:13" s="3" customFormat="1" ht="21" customHeight="1">
      <c r="J11" s="13"/>
      <c r="M11" s="22"/>
    </row>
    <row r="12" spans="1:13" s="3" customFormat="1" ht="24" customHeight="1">
      <c r="A12" s="3" t="s">
        <v>10</v>
      </c>
      <c r="J12" s="13"/>
      <c r="M12" s="22"/>
    </row>
    <row r="13" spans="1:13" s="3" customFormat="1" ht="24" customHeight="1">
      <c r="A13" s="3" t="s">
        <v>2</v>
      </c>
      <c r="J13" s="13"/>
    </row>
    <row r="14" spans="1:13" s="3" customFormat="1" ht="24" customHeight="1">
      <c r="A14" s="3" t="s">
        <v>11</v>
      </c>
      <c r="J14" s="13"/>
      <c r="K14" s="86"/>
      <c r="L14" s="86"/>
      <c r="M14" s="86"/>
    </row>
    <row r="15" spans="1:13" s="7" customFormat="1" ht="13.5" customHeight="1">
      <c r="F15" s="28"/>
      <c r="G15" s="6"/>
      <c r="H15" s="6"/>
      <c r="I15" s="6"/>
    </row>
    <row r="16" spans="1:13" s="5" customFormat="1" ht="27.75">
      <c r="A16" s="88" t="s">
        <v>12</v>
      </c>
      <c r="B16" s="88"/>
      <c r="C16" s="88"/>
      <c r="D16" s="88"/>
      <c r="E16" s="88"/>
      <c r="F16" s="88"/>
      <c r="G16" s="89"/>
      <c r="H16" s="11"/>
      <c r="I16" s="11"/>
      <c r="J16" s="8"/>
      <c r="K16" s="8"/>
      <c r="L16" s="8"/>
      <c r="M16" s="8"/>
    </row>
    <row r="17" spans="1:13" ht="18" customHeight="1">
      <c r="A17" s="84"/>
      <c r="B17" s="84"/>
      <c r="C17" s="84"/>
      <c r="D17" s="84" t="s">
        <v>13</v>
      </c>
      <c r="E17" s="84"/>
      <c r="F17" s="87" t="s">
        <v>8</v>
      </c>
      <c r="G17" s="87"/>
      <c r="H17" s="12"/>
      <c r="I17" s="12"/>
      <c r="J17" s="9"/>
      <c r="K17" s="9"/>
      <c r="L17" s="9"/>
      <c r="M17" s="9"/>
    </row>
    <row r="18" spans="1:13" ht="18" customHeight="1">
      <c r="A18" s="84"/>
      <c r="B18" s="84"/>
      <c r="C18" s="84"/>
      <c r="D18" s="52" t="s">
        <v>7</v>
      </c>
      <c r="E18" s="52" t="s">
        <v>8</v>
      </c>
      <c r="F18" s="53" t="s">
        <v>0</v>
      </c>
      <c r="G18" s="54" t="s">
        <v>1</v>
      </c>
      <c r="H18" s="10" t="s">
        <v>0</v>
      </c>
      <c r="I18" s="10" t="s">
        <v>1</v>
      </c>
      <c r="J18" s="31"/>
      <c r="K18" s="81">
        <f>COUNTIF(C5:I10,"&gt;199")</f>
        <v>0</v>
      </c>
      <c r="L18" s="82"/>
      <c r="M18" s="43"/>
    </row>
    <row r="19" spans="1:13" ht="21.95" customHeight="1">
      <c r="A19" s="77"/>
      <c r="B19" s="78"/>
      <c r="C19" s="78"/>
      <c r="F19" s="32"/>
      <c r="G19" s="32"/>
      <c r="H19" s="32"/>
      <c r="I19" s="32"/>
      <c r="J19" s="31"/>
      <c r="K19" s="37"/>
      <c r="L19" s="37"/>
      <c r="M19" s="43"/>
    </row>
    <row r="20" spans="1:13" ht="21.95" customHeight="1">
      <c r="A20" s="77"/>
      <c r="B20" s="78"/>
      <c r="C20" s="78"/>
      <c r="F20" s="32"/>
      <c r="G20" s="32"/>
      <c r="H20" s="32"/>
      <c r="I20" s="32"/>
      <c r="J20" s="31"/>
      <c r="K20" s="81" t="s">
        <v>43</v>
      </c>
      <c r="L20" s="83"/>
      <c r="M20" s="43"/>
    </row>
    <row r="21" spans="1:13" ht="21.95" customHeight="1">
      <c r="A21" s="77"/>
      <c r="B21" s="78"/>
      <c r="C21" s="78"/>
      <c r="F21" s="32"/>
      <c r="G21" s="32"/>
      <c r="H21" s="32"/>
      <c r="I21" s="32"/>
      <c r="J21" s="31"/>
      <c r="K21" s="81">
        <f>MAX(C5:I10)</f>
        <v>0</v>
      </c>
      <c r="L21" s="83"/>
      <c r="M21" s="42"/>
    </row>
    <row r="22" spans="1:13" ht="21.95" customHeight="1">
      <c r="A22" s="77"/>
      <c r="B22" s="78"/>
      <c r="C22" s="78"/>
      <c r="D22" s="1"/>
      <c r="E22" s="1"/>
      <c r="F22" s="32"/>
      <c r="G22" s="32"/>
      <c r="H22" s="33"/>
      <c r="I22" s="33"/>
      <c r="J22" s="31"/>
      <c r="K22" s="37"/>
      <c r="L22" s="37"/>
      <c r="M22" s="42"/>
    </row>
    <row r="23" spans="1:13" ht="21.95" customHeight="1">
      <c r="A23" s="77"/>
      <c r="B23" s="78"/>
      <c r="C23" s="78"/>
      <c r="D23" s="1"/>
      <c r="E23" s="1"/>
      <c r="F23" s="33"/>
      <c r="G23" s="33"/>
      <c r="H23" s="32"/>
      <c r="I23" s="32"/>
      <c r="J23" s="31"/>
      <c r="K23" s="81" t="s">
        <v>44</v>
      </c>
      <c r="L23" s="83"/>
      <c r="M23" s="42"/>
    </row>
    <row r="24" spans="1:13" ht="21.95" customHeight="1">
      <c r="A24" s="77"/>
      <c r="B24" s="78"/>
      <c r="C24" s="78"/>
      <c r="D24" s="1"/>
      <c r="E24" s="1"/>
      <c r="F24" s="32"/>
      <c r="G24" s="32"/>
      <c r="H24" s="32"/>
      <c r="I24" s="32"/>
      <c r="J24" s="31"/>
      <c r="K24" s="79">
        <f>MAX(C12:I12)</f>
        <v>0</v>
      </c>
      <c r="L24" s="80"/>
      <c r="M24" s="47"/>
    </row>
    <row r="25" spans="1:13" ht="21.95" customHeight="1">
      <c r="A25" s="77"/>
      <c r="B25" s="78"/>
      <c r="C25" s="78"/>
      <c r="D25" s="1"/>
      <c r="E25" s="1"/>
      <c r="F25" s="32"/>
      <c r="G25" s="32"/>
      <c r="H25" s="32"/>
      <c r="I25" s="32"/>
      <c r="J25" s="31"/>
      <c r="K25" s="79"/>
      <c r="L25" s="80"/>
      <c r="M25" s="47"/>
    </row>
    <row r="26" spans="1:13" ht="21.95" customHeight="1">
      <c r="A26" s="77"/>
      <c r="B26" s="78"/>
      <c r="C26" s="78"/>
      <c r="D26" s="1"/>
      <c r="E26" s="1"/>
      <c r="F26" s="32"/>
      <c r="G26" s="32"/>
      <c r="H26" s="32"/>
      <c r="I26" s="32"/>
      <c r="J26" s="31"/>
      <c r="K26" s="79"/>
      <c r="L26" s="80"/>
      <c r="M26" s="47"/>
    </row>
  </sheetData>
  <mergeCells count="30">
    <mergeCell ref="A1:L1"/>
    <mergeCell ref="I2:I3"/>
    <mergeCell ref="D2:D3"/>
    <mergeCell ref="G2:G3"/>
    <mergeCell ref="H2:H3"/>
    <mergeCell ref="C2:C3"/>
    <mergeCell ref="D17:E17"/>
    <mergeCell ref="A2:B3"/>
    <mergeCell ref="K14:M14"/>
    <mergeCell ref="F17:G17"/>
    <mergeCell ref="A17:C17"/>
    <mergeCell ref="F2:F3"/>
    <mergeCell ref="A16:G16"/>
    <mergeCell ref="E2:E3"/>
    <mergeCell ref="A26:C26"/>
    <mergeCell ref="K26:L26"/>
    <mergeCell ref="K18:L18"/>
    <mergeCell ref="K20:L20"/>
    <mergeCell ref="K21:L21"/>
    <mergeCell ref="K23:L23"/>
    <mergeCell ref="K24:L24"/>
    <mergeCell ref="A25:C25"/>
    <mergeCell ref="K25:L25"/>
    <mergeCell ref="A24:C24"/>
    <mergeCell ref="A20:C20"/>
    <mergeCell ref="A21:C21"/>
    <mergeCell ref="A22:C22"/>
    <mergeCell ref="A23:C23"/>
    <mergeCell ref="A18:C18"/>
    <mergeCell ref="A19:C19"/>
  </mergeCells>
  <conditionalFormatting sqref="K21 K18 K24:L26">
    <cfRule type="cellIs" dxfId="104" priority="1" stopIfTrue="1" operator="equal">
      <formula>0</formula>
    </cfRule>
  </conditionalFormatting>
  <printOptions horizontalCentered="1" gridLines="1" gridLinesSet="0"/>
  <pageMargins left="0.39370078740157483" right="0.39370078740157483" top="0.39370078740157483" bottom="0.39370078740157483" header="0.51181102362204722" footer="0.51181102362204722"/>
  <pageSetup paperSize="9" scale="95" orientation="landscape" horizontalDpi="4294967292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6"/>
  <sheetViews>
    <sheetView zoomScale="80" zoomScaleNormal="80" workbookViewId="0">
      <selection sqref="A1:L1"/>
    </sheetView>
  </sheetViews>
  <sheetFormatPr defaultRowHeight="12.75"/>
  <cols>
    <col min="1" max="1" width="24.7109375" customWidth="1"/>
    <col min="2" max="2" width="2.7109375" customWidth="1"/>
    <col min="3" max="9" width="11.7109375" customWidth="1"/>
    <col min="10" max="10" width="2.7109375" customWidth="1"/>
    <col min="11" max="11" width="8.7109375" customWidth="1"/>
    <col min="12" max="12" width="11.7109375" customWidth="1"/>
    <col min="13" max="13" width="11.85546875" customWidth="1"/>
  </cols>
  <sheetData>
    <row r="1" spans="1:13" s="2" customFormat="1" ht="33" customHeight="1">
      <c r="A1" s="90" t="str">
        <f>Schema!A1</f>
        <v>N.M.T.L.   Garage 33/Stadsherberg/Ducdalf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26" t="s">
        <v>54</v>
      </c>
    </row>
    <row r="2" spans="1:13" ht="18" customHeight="1">
      <c r="A2" s="85" t="s">
        <v>53</v>
      </c>
      <c r="B2" s="85"/>
      <c r="C2" s="84"/>
      <c r="D2" s="84"/>
      <c r="E2" s="84"/>
      <c r="F2" s="84"/>
      <c r="G2" s="84"/>
      <c r="H2" s="84"/>
      <c r="I2" s="84"/>
    </row>
    <row r="3" spans="1:13" s="3" customFormat="1" ht="18" customHeight="1">
      <c r="A3" s="85"/>
      <c r="B3" s="85"/>
      <c r="C3" s="84"/>
      <c r="D3" s="84"/>
      <c r="E3" s="84"/>
      <c r="F3" s="84"/>
      <c r="G3" s="84"/>
      <c r="H3" s="84"/>
      <c r="I3" s="84"/>
      <c r="J3" s="13"/>
      <c r="K3" s="4"/>
      <c r="L3" s="4"/>
      <c r="M3" s="4"/>
    </row>
    <row r="4" spans="1:13" s="3" customFormat="1" ht="18" customHeight="1">
      <c r="A4" s="3" t="s">
        <v>4</v>
      </c>
      <c r="C4" s="3" t="s">
        <v>5</v>
      </c>
      <c r="D4" s="3" t="s">
        <v>6</v>
      </c>
      <c r="E4" s="3" t="s">
        <v>37</v>
      </c>
      <c r="F4" s="3" t="s">
        <v>38</v>
      </c>
      <c r="G4" s="3" t="s">
        <v>39</v>
      </c>
      <c r="H4" s="3" t="s">
        <v>50</v>
      </c>
      <c r="I4" s="3" t="s">
        <v>51</v>
      </c>
      <c r="J4" s="13"/>
      <c r="K4" s="3" t="s">
        <v>7</v>
      </c>
      <c r="L4" s="3" t="s">
        <v>8</v>
      </c>
      <c r="M4" s="3" t="s">
        <v>9</v>
      </c>
    </row>
    <row r="5" spans="1:13" s="3" customFormat="1" ht="21" customHeight="1">
      <c r="A5" s="3" t="str">
        <f>Schema!A5</f>
        <v>Jan Passies</v>
      </c>
      <c r="C5" s="48"/>
      <c r="D5" s="48"/>
      <c r="E5" s="48"/>
      <c r="F5" s="48"/>
      <c r="G5" s="48"/>
      <c r="H5" s="48"/>
      <c r="I5" s="48"/>
      <c r="J5" s="31"/>
      <c r="K5" s="30">
        <f t="shared" ref="K5:K10" si="0">COUNT(C5:I5)</f>
        <v>0</v>
      </c>
      <c r="L5" s="17">
        <f t="shared" ref="L5:L10" si="1">SUM(C5:I5)</f>
        <v>0</v>
      </c>
      <c r="M5" s="22">
        <f>IF(K5&gt;0,L5/K5,0)</f>
        <v>0</v>
      </c>
    </row>
    <row r="6" spans="1:13" s="3" customFormat="1" ht="21" customHeight="1">
      <c r="A6" s="3" t="str">
        <f>Schema!A6</f>
        <v>Simon Klaver</v>
      </c>
      <c r="C6" s="48"/>
      <c r="D6" s="48"/>
      <c r="E6" s="48"/>
      <c r="F6" s="48"/>
      <c r="G6" s="48"/>
      <c r="H6" s="48"/>
      <c r="I6" s="48"/>
      <c r="J6" s="31"/>
      <c r="K6" s="30">
        <f t="shared" si="0"/>
        <v>0</v>
      </c>
      <c r="L6" s="17">
        <f t="shared" si="1"/>
        <v>0</v>
      </c>
      <c r="M6" s="22">
        <f t="shared" ref="M6:M12" si="2">IF(K6&gt;0,L6/K6,0)</f>
        <v>0</v>
      </c>
    </row>
    <row r="7" spans="1:13" s="3" customFormat="1" ht="21" customHeight="1">
      <c r="A7" s="3" t="str">
        <f>Schema!A7</f>
        <v>Arnold Veendorp</v>
      </c>
      <c r="C7" s="48"/>
      <c r="D7" s="48"/>
      <c r="E7" s="48"/>
      <c r="F7" s="48"/>
      <c r="G7" s="48"/>
      <c r="H7" s="48"/>
      <c r="I7" s="48"/>
      <c r="J7" s="31"/>
      <c r="K7" s="30">
        <f t="shared" si="0"/>
        <v>0</v>
      </c>
      <c r="L7" s="17">
        <f t="shared" si="1"/>
        <v>0</v>
      </c>
      <c r="M7" s="22">
        <f t="shared" si="2"/>
        <v>0</v>
      </c>
    </row>
    <row r="8" spans="1:13" s="3" customFormat="1" ht="21" customHeight="1">
      <c r="A8" s="3" t="str">
        <f>Schema!A8</f>
        <v>Christiaan Veendorp</v>
      </c>
      <c r="C8" s="48"/>
      <c r="D8" s="48"/>
      <c r="E8" s="48"/>
      <c r="F8" s="48"/>
      <c r="G8" s="48"/>
      <c r="H8" s="48"/>
      <c r="I8" s="48"/>
      <c r="J8" s="31"/>
      <c r="K8" s="30">
        <f t="shared" si="0"/>
        <v>0</v>
      </c>
      <c r="L8" s="17">
        <f t="shared" si="1"/>
        <v>0</v>
      </c>
      <c r="M8" s="22">
        <f t="shared" si="2"/>
        <v>0</v>
      </c>
    </row>
    <row r="9" spans="1:13" s="3" customFormat="1" ht="21" customHeight="1">
      <c r="A9" s="3" t="str">
        <f>Schema!A9</f>
        <v>Stefan Menting</v>
      </c>
      <c r="C9" s="48"/>
      <c r="D9" s="48"/>
      <c r="E9" s="48"/>
      <c r="F9" s="48"/>
      <c r="G9" s="48"/>
      <c r="H9" s="48"/>
      <c r="I9" s="48"/>
      <c r="J9" s="31"/>
      <c r="K9" s="30">
        <f t="shared" si="0"/>
        <v>0</v>
      </c>
      <c r="L9" s="17">
        <f t="shared" si="1"/>
        <v>0</v>
      </c>
      <c r="M9" s="22">
        <f t="shared" si="2"/>
        <v>0</v>
      </c>
    </row>
    <row r="10" spans="1:13" s="3" customFormat="1" ht="21" customHeight="1">
      <c r="A10" s="3">
        <f>Schema!A10</f>
        <v>0</v>
      </c>
      <c r="C10" s="48"/>
      <c r="D10" s="48"/>
      <c r="E10" s="48"/>
      <c r="F10" s="48"/>
      <c r="G10" s="48"/>
      <c r="H10" s="48"/>
      <c r="I10" s="48"/>
      <c r="J10" s="31"/>
      <c r="K10" s="30">
        <f t="shared" si="0"/>
        <v>0</v>
      </c>
      <c r="L10" s="17">
        <f t="shared" si="1"/>
        <v>0</v>
      </c>
      <c r="M10" s="22">
        <f t="shared" si="2"/>
        <v>0</v>
      </c>
    </row>
    <row r="11" spans="1:13" s="3" customFormat="1" ht="21" customHeight="1">
      <c r="C11" s="30"/>
      <c r="D11" s="30"/>
      <c r="E11" s="30"/>
      <c r="F11" s="30"/>
      <c r="G11" s="30"/>
      <c r="H11" s="30"/>
      <c r="I11" s="30"/>
      <c r="J11" s="31"/>
      <c r="K11" s="30"/>
      <c r="L11" s="17"/>
      <c r="M11" s="22"/>
    </row>
    <row r="12" spans="1:13" s="3" customFormat="1" ht="24" customHeight="1">
      <c r="A12" s="3" t="s">
        <v>10</v>
      </c>
      <c r="C12" s="30">
        <f t="shared" ref="C12:I12" si="3">SUM(C5:C11)</f>
        <v>0</v>
      </c>
      <c r="D12" s="30">
        <f t="shared" si="3"/>
        <v>0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1"/>
      <c r="K12" s="30">
        <f>SUM(K5:K11)</f>
        <v>0</v>
      </c>
      <c r="L12" s="17">
        <f>SUM(L5:L11)</f>
        <v>0</v>
      </c>
      <c r="M12" s="22">
        <f t="shared" si="2"/>
        <v>0</v>
      </c>
    </row>
    <row r="13" spans="1:13" s="3" customFormat="1" ht="24" customHeight="1">
      <c r="A13" s="3" t="s">
        <v>2</v>
      </c>
      <c r="C13" s="30"/>
      <c r="D13" s="30"/>
      <c r="E13" s="30"/>
      <c r="F13" s="30"/>
      <c r="G13" s="30"/>
      <c r="H13" s="30"/>
      <c r="I13" s="30"/>
      <c r="J13" s="31"/>
      <c r="K13" s="30"/>
      <c r="L13" s="30"/>
      <c r="M13" s="30"/>
    </row>
    <row r="14" spans="1:13" s="3" customFormat="1" ht="24" customHeight="1">
      <c r="A14" s="3" t="s">
        <v>11</v>
      </c>
      <c r="C14" s="30">
        <f t="shared" ref="C14:I14" si="4">IF(C12&gt;0,IF(C12&gt;C13,2,IF(C12=C13,0.5,0)),0)</f>
        <v>0</v>
      </c>
      <c r="D14" s="30">
        <f t="shared" si="4"/>
        <v>0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1"/>
      <c r="K14" s="94">
        <f>SUM(C14:I14)</f>
        <v>0</v>
      </c>
      <c r="L14" s="94"/>
      <c r="M14" s="94"/>
    </row>
    <row r="15" spans="1:13" s="7" customFormat="1" ht="13.5" customHeight="1">
      <c r="F15" s="28"/>
      <c r="G15" s="6"/>
      <c r="H15" s="6"/>
      <c r="I15" s="29"/>
      <c r="J15" s="27"/>
      <c r="K15" s="27"/>
      <c r="L15" s="27"/>
      <c r="M15" s="27"/>
    </row>
    <row r="16" spans="1:13" s="5" customFormat="1" ht="27.75">
      <c r="A16" s="88" t="s">
        <v>55</v>
      </c>
      <c r="B16" s="88"/>
      <c r="C16" s="88"/>
      <c r="D16" s="88"/>
      <c r="E16" s="88"/>
      <c r="F16" s="88"/>
      <c r="G16" s="88"/>
      <c r="H16" s="88"/>
      <c r="I16" s="89"/>
      <c r="J16" s="39"/>
      <c r="K16" s="39"/>
      <c r="L16" s="39"/>
      <c r="M16" s="40"/>
    </row>
    <row r="17" spans="1:13" ht="18" customHeight="1">
      <c r="A17" s="84"/>
      <c r="B17" s="84"/>
      <c r="C17" s="84"/>
      <c r="D17" s="84" t="s">
        <v>13</v>
      </c>
      <c r="E17" s="84"/>
      <c r="F17" s="84"/>
      <c r="G17" s="93"/>
      <c r="H17" s="51" t="s">
        <v>8</v>
      </c>
      <c r="I17" s="51"/>
      <c r="J17" s="31"/>
      <c r="K17" s="81" t="s">
        <v>42</v>
      </c>
      <c r="L17" s="82"/>
      <c r="M17" s="42"/>
    </row>
    <row r="18" spans="1:13" ht="18" customHeight="1">
      <c r="A18" s="84"/>
      <c r="B18" s="84"/>
      <c r="C18" s="84"/>
      <c r="D18" s="52"/>
      <c r="E18" s="52" t="s">
        <v>7</v>
      </c>
      <c r="F18" s="52" t="s">
        <v>8</v>
      </c>
      <c r="G18" s="54" t="s">
        <v>1</v>
      </c>
      <c r="H18" s="10" t="s">
        <v>1</v>
      </c>
      <c r="I18" s="59" t="s">
        <v>9</v>
      </c>
      <c r="J18" s="31"/>
      <c r="K18" s="81">
        <f>COUNTIF(C5:I10,"&gt;199")</f>
        <v>0</v>
      </c>
      <c r="L18" s="82"/>
      <c r="M18" s="43"/>
    </row>
    <row r="19" spans="1:13" ht="21.95" customHeight="1">
      <c r="A19" s="77"/>
      <c r="B19" s="78"/>
      <c r="C19" s="78"/>
      <c r="G19" s="32"/>
      <c r="H19" s="32"/>
      <c r="I19" s="62"/>
      <c r="J19" s="31"/>
      <c r="K19" s="37"/>
      <c r="L19" s="37"/>
      <c r="M19" s="43"/>
    </row>
    <row r="20" spans="1:13" ht="21.95" customHeight="1">
      <c r="A20" s="77"/>
      <c r="B20" s="78"/>
      <c r="C20" s="78"/>
      <c r="G20" s="32"/>
      <c r="H20" s="32"/>
      <c r="I20" s="62"/>
      <c r="J20" s="31"/>
      <c r="K20" s="81" t="s">
        <v>43</v>
      </c>
      <c r="L20" s="83"/>
      <c r="M20" s="43"/>
    </row>
    <row r="21" spans="1:13" ht="21.95" customHeight="1">
      <c r="A21" s="77"/>
      <c r="B21" s="78"/>
      <c r="C21" s="78"/>
      <c r="G21" s="32"/>
      <c r="H21" s="32"/>
      <c r="I21" s="62"/>
      <c r="J21" s="31"/>
      <c r="K21" s="81">
        <f>MAX(C5:I10)</f>
        <v>0</v>
      </c>
      <c r="L21" s="83"/>
      <c r="M21" s="42"/>
    </row>
    <row r="22" spans="1:13" ht="21.95" customHeight="1" thickBot="1">
      <c r="A22" s="101"/>
      <c r="B22" s="102"/>
      <c r="C22" s="102"/>
      <c r="D22" s="57"/>
      <c r="E22" s="57"/>
      <c r="F22" s="57"/>
      <c r="G22" s="55"/>
      <c r="H22" s="58"/>
      <c r="I22" s="63"/>
      <c r="J22" s="31"/>
      <c r="K22" s="37"/>
      <c r="L22" s="37"/>
      <c r="M22" s="42"/>
    </row>
    <row r="23" spans="1:13" ht="21.95" customHeight="1">
      <c r="A23" s="77"/>
      <c r="B23" s="78"/>
      <c r="C23" s="78"/>
      <c r="D23" s="59"/>
      <c r="E23" s="59"/>
      <c r="F23" s="59"/>
      <c r="G23" s="33"/>
      <c r="H23" s="32"/>
      <c r="I23" s="62"/>
      <c r="J23" s="31"/>
      <c r="K23" s="81" t="s">
        <v>44</v>
      </c>
      <c r="L23" s="83"/>
      <c r="M23" s="42"/>
    </row>
    <row r="24" spans="1:13" ht="21.95" customHeight="1">
      <c r="A24" s="77"/>
      <c r="B24" s="78"/>
      <c r="C24" s="78"/>
      <c r="D24" s="59"/>
      <c r="E24" s="59"/>
      <c r="F24" s="59"/>
      <c r="G24" s="32"/>
      <c r="H24" s="32"/>
      <c r="I24" s="62"/>
      <c r="J24" s="31"/>
      <c r="K24" s="79">
        <f>MAX(C12:I12)</f>
        <v>0</v>
      </c>
      <c r="L24" s="80"/>
      <c r="M24" s="47"/>
    </row>
    <row r="25" spans="1:13" ht="21.95" customHeight="1">
      <c r="A25" s="77"/>
      <c r="B25" s="78"/>
      <c r="C25" s="78"/>
      <c r="D25" s="59"/>
      <c r="E25" s="59"/>
      <c r="F25" s="59"/>
      <c r="G25" s="32"/>
      <c r="H25" s="32"/>
      <c r="I25" s="62"/>
      <c r="J25" s="31"/>
      <c r="K25" s="79"/>
      <c r="L25" s="80"/>
      <c r="M25" s="47"/>
    </row>
    <row r="26" spans="1:13" ht="21.95" customHeight="1">
      <c r="A26" s="77"/>
      <c r="B26" s="78"/>
      <c r="C26" s="78"/>
      <c r="D26" s="59"/>
      <c r="E26" s="59"/>
      <c r="F26" s="59"/>
      <c r="G26" s="32"/>
      <c r="H26" s="60"/>
      <c r="I26" s="62"/>
      <c r="J26" s="31"/>
      <c r="K26" s="79"/>
      <c r="L26" s="80"/>
      <c r="M26" s="47"/>
    </row>
  </sheetData>
  <mergeCells count="30">
    <mergeCell ref="A26:C26"/>
    <mergeCell ref="K26:L26"/>
    <mergeCell ref="A23:C23"/>
    <mergeCell ref="K23:L23"/>
    <mergeCell ref="A24:C24"/>
    <mergeCell ref="K24:L24"/>
    <mergeCell ref="A25:C25"/>
    <mergeCell ref="K25:L25"/>
    <mergeCell ref="A22:C22"/>
    <mergeCell ref="K14:M14"/>
    <mergeCell ref="A16:I16"/>
    <mergeCell ref="A17:C17"/>
    <mergeCell ref="D17:G17"/>
    <mergeCell ref="K17:L17"/>
    <mergeCell ref="A18:C18"/>
    <mergeCell ref="K18:L18"/>
    <mergeCell ref="A19:C19"/>
    <mergeCell ref="A20:C20"/>
    <mergeCell ref="K20:L20"/>
    <mergeCell ref="A21:C21"/>
    <mergeCell ref="K21:L21"/>
    <mergeCell ref="A1:L1"/>
    <mergeCell ref="A2:B3"/>
    <mergeCell ref="C2:C3"/>
    <mergeCell ref="D2:D3"/>
    <mergeCell ref="E2:E3"/>
    <mergeCell ref="F2:F3"/>
    <mergeCell ref="G2:G3"/>
    <mergeCell ref="H2:H3"/>
    <mergeCell ref="I2:I3"/>
  </mergeCells>
  <conditionalFormatting sqref="C14:I14">
    <cfRule type="expression" dxfId="8" priority="6">
      <formula>$C$12=0</formula>
    </cfRule>
  </conditionalFormatting>
  <conditionalFormatting sqref="K5:M10 K12:M12 K14:M14 C12:I12">
    <cfRule type="cellIs" dxfId="7" priority="5" operator="equal">
      <formula>0</formula>
    </cfRule>
  </conditionalFormatting>
  <conditionalFormatting sqref="K21 K18 K24:L26">
    <cfRule type="cellIs" dxfId="6" priority="4" stopIfTrue="1" operator="equal">
      <formula>0</formula>
    </cfRule>
  </conditionalFormatting>
  <conditionalFormatting sqref="C5:I10">
    <cfRule type="cellIs" dxfId="5" priority="3" operator="greaterThan">
      <formula>199</formula>
    </cfRule>
  </conditionalFormatting>
  <conditionalFormatting sqref="C12:I12">
    <cfRule type="cellIs" dxfId="4" priority="2" operator="greaterThan">
      <formula>599</formula>
    </cfRule>
  </conditionalFormatting>
  <conditionalFormatting sqref="A5:A10">
    <cfRule type="cellIs" dxfId="3" priority="1" operator="equal">
      <formula>0</formula>
    </cfRule>
  </conditionalFormatting>
  <printOptions horizontalCentered="1" gridLines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4"/>
  <sheetViews>
    <sheetView zoomScale="80" zoomScaleNormal="80" workbookViewId="0">
      <selection sqref="A1:N1"/>
    </sheetView>
  </sheetViews>
  <sheetFormatPr defaultRowHeight="12.75"/>
  <cols>
    <col min="1" max="1" width="22.85546875" bestFit="1" customWidth="1"/>
    <col min="2" max="2" width="2.7109375" customWidth="1"/>
    <col min="3" max="11" width="11.28515625" customWidth="1"/>
    <col min="12" max="12" width="9.7109375" style="21" customWidth="1"/>
    <col min="13" max="13" width="8.7109375" bestFit="1" customWidth="1"/>
    <col min="14" max="14" width="8.7109375" customWidth="1"/>
  </cols>
  <sheetData>
    <row r="1" spans="1:14" s="2" customFormat="1" ht="33" customHeight="1">
      <c r="A1" s="90" t="str">
        <f>Schema!A1</f>
        <v>N.M.T.L.   Garage 33/Stadsherberg/Ducdalf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s="14" customFormat="1" ht="30">
      <c r="A2" s="14" t="s">
        <v>4</v>
      </c>
      <c r="C2" s="24" t="s">
        <v>16</v>
      </c>
      <c r="D2" s="24" t="s">
        <v>17</v>
      </c>
      <c r="E2" s="24" t="s">
        <v>18</v>
      </c>
      <c r="F2" s="24" t="s">
        <v>19</v>
      </c>
      <c r="G2" s="24" t="s">
        <v>20</v>
      </c>
      <c r="H2" s="24" t="s">
        <v>21</v>
      </c>
      <c r="I2" s="24" t="s">
        <v>22</v>
      </c>
      <c r="J2" s="24" t="s">
        <v>49</v>
      </c>
      <c r="K2" s="61" t="s">
        <v>54</v>
      </c>
      <c r="L2" s="20" t="s">
        <v>1</v>
      </c>
      <c r="M2" s="16" t="s">
        <v>14</v>
      </c>
      <c r="N2" s="15" t="s">
        <v>9</v>
      </c>
    </row>
    <row r="3" spans="1:14" s="3" customFormat="1" ht="21" customHeight="1">
      <c r="A3" s="3" t="str">
        <f>Schema!A5</f>
        <v>Jan Passies</v>
      </c>
      <c r="C3" s="17">
        <f>'1e speeldag'!L5</f>
        <v>1463</v>
      </c>
      <c r="D3" s="17">
        <f>'2e'!L5</f>
        <v>1013</v>
      </c>
      <c r="E3" s="17">
        <f>'3e'!L5</f>
        <v>0</v>
      </c>
      <c r="F3" s="17">
        <f>'4e'!L5</f>
        <v>1047</v>
      </c>
      <c r="G3" s="17">
        <f>'5e'!L5</f>
        <v>706</v>
      </c>
      <c r="H3" s="17">
        <f>'6e'!L5</f>
        <v>376</v>
      </c>
      <c r="I3" s="17">
        <f>'7e'!L5</f>
        <v>0</v>
      </c>
      <c r="J3" s="17">
        <f>'8e'!L5</f>
        <v>0</v>
      </c>
      <c r="K3" s="17">
        <f>Promotie!L5</f>
        <v>0</v>
      </c>
      <c r="L3" s="19">
        <f t="shared" ref="L3:L8" si="0">SUM(C3:K3)</f>
        <v>4605</v>
      </c>
      <c r="M3" s="3">
        <f>'1e speeldag'!K5+'2e'!K5+'3e'!K5+'4e'!K5+'5e'!K5+'6e'!K5+'7e'!K5+'8e'!K5+Promotie!K5</f>
        <v>24</v>
      </c>
      <c r="N3" s="22">
        <f>IF(M3&gt;0,L3/M3,0)</f>
        <v>191.875</v>
      </c>
    </row>
    <row r="4" spans="1:14" s="3" customFormat="1" ht="21" customHeight="1">
      <c r="A4" s="3" t="str">
        <f>Schema!A6</f>
        <v>Simon Klaver</v>
      </c>
      <c r="C4" s="17">
        <f>'1e speeldag'!L6</f>
        <v>791</v>
      </c>
      <c r="D4" s="17">
        <f>'2e'!L6</f>
        <v>1444</v>
      </c>
      <c r="E4" s="17">
        <f>'3e'!L6</f>
        <v>1480</v>
      </c>
      <c r="F4" s="17">
        <f>'4e'!L6</f>
        <v>1281</v>
      </c>
      <c r="G4" s="17">
        <f>'5e'!L6</f>
        <v>712</v>
      </c>
      <c r="H4" s="17">
        <f>'6e'!L6</f>
        <v>1014</v>
      </c>
      <c r="I4" s="17">
        <f>'7e'!L6</f>
        <v>0</v>
      </c>
      <c r="J4" s="17">
        <f>'8e'!L6</f>
        <v>0</v>
      </c>
      <c r="K4" s="17">
        <f>Promotie!L6</f>
        <v>0</v>
      </c>
      <c r="L4" s="19">
        <f t="shared" si="0"/>
        <v>6722</v>
      </c>
      <c r="M4" s="3">
        <f>'1e speeldag'!K6+'2e'!K6+'3e'!K6+'4e'!K6+'5e'!K6+'6e'!K6+'7e'!K6+'8e'!K6+Promotie!K6</f>
        <v>34</v>
      </c>
      <c r="N4" s="22">
        <f t="shared" ref="N4:N10" si="1">IF(M4&gt;0,L4/M4,0)</f>
        <v>197.70588235294119</v>
      </c>
    </row>
    <row r="5" spans="1:14" s="3" customFormat="1" ht="21" customHeight="1">
      <c r="A5" s="3" t="str">
        <f>Schema!A7</f>
        <v>Arnold Veendorp</v>
      </c>
      <c r="C5" s="17">
        <f>'1e speeldag'!L7</f>
        <v>0</v>
      </c>
      <c r="D5" s="17">
        <f>'2e'!L7</f>
        <v>0</v>
      </c>
      <c r="E5" s="17">
        <f>'3e'!L7</f>
        <v>0</v>
      </c>
      <c r="F5" s="17">
        <f>'4e'!L7</f>
        <v>0</v>
      </c>
      <c r="G5" s="17">
        <f>'5e'!L7</f>
        <v>1217</v>
      </c>
      <c r="H5" s="17">
        <f>'6e'!L7</f>
        <v>1339</v>
      </c>
      <c r="I5" s="17">
        <f>'7e'!L7</f>
        <v>0</v>
      </c>
      <c r="J5" s="17">
        <f>'8e'!L7</f>
        <v>0</v>
      </c>
      <c r="K5" s="17">
        <f>Promotie!L7</f>
        <v>0</v>
      </c>
      <c r="L5" s="19">
        <f t="shared" si="0"/>
        <v>2556</v>
      </c>
      <c r="M5" s="3">
        <f>'1e speeldag'!K7+'2e'!K7+'3e'!K7+'4e'!K7+'5e'!K7+'6e'!K7+'7e'!K7+'8e'!K7+Promotie!K7</f>
        <v>13</v>
      </c>
      <c r="N5" s="22">
        <f t="shared" si="1"/>
        <v>196.61538461538461</v>
      </c>
    </row>
    <row r="6" spans="1:14" s="3" customFormat="1" ht="21" customHeight="1">
      <c r="A6" s="3" t="str">
        <f>Schema!A8</f>
        <v>Christiaan Veendorp</v>
      </c>
      <c r="C6" s="17">
        <f>'1e speeldag'!L8</f>
        <v>1572</v>
      </c>
      <c r="D6" s="17">
        <f>'2e'!L8</f>
        <v>1520</v>
      </c>
      <c r="E6" s="17">
        <f>'3e'!L8</f>
        <v>1476</v>
      </c>
      <c r="F6" s="17">
        <f>'4e'!L8</f>
        <v>1475</v>
      </c>
      <c r="G6" s="17">
        <f>'5e'!L8</f>
        <v>1137</v>
      </c>
      <c r="H6" s="17">
        <f>'6e'!L8</f>
        <v>1629</v>
      </c>
      <c r="I6" s="17">
        <f>'7e'!L8</f>
        <v>0</v>
      </c>
      <c r="J6" s="17">
        <f>'8e'!L8</f>
        <v>0</v>
      </c>
      <c r="K6" s="17">
        <f>Promotie!L8</f>
        <v>0</v>
      </c>
      <c r="L6" s="19">
        <f t="shared" si="0"/>
        <v>8809</v>
      </c>
      <c r="M6" s="3">
        <f>'1e speeldag'!K8+'2e'!K8+'3e'!K8+'4e'!K8+'5e'!K8+'6e'!K8+'7e'!K8+'8e'!K8+Promotie!K8</f>
        <v>41</v>
      </c>
      <c r="N6" s="22">
        <f t="shared" si="1"/>
        <v>214.85365853658536</v>
      </c>
    </row>
    <row r="7" spans="1:14" s="3" customFormat="1" ht="21" customHeight="1">
      <c r="A7" s="3" t="str">
        <f>Schema!A9</f>
        <v>Stefan Menting</v>
      </c>
      <c r="C7" s="17">
        <f>'1e speeldag'!L9</f>
        <v>599</v>
      </c>
      <c r="D7" s="17">
        <f>'2e'!L9</f>
        <v>326</v>
      </c>
      <c r="E7" s="17">
        <f>'3e'!L9</f>
        <v>1211</v>
      </c>
      <c r="F7" s="17">
        <f>'4e'!L9</f>
        <v>143</v>
      </c>
      <c r="G7" s="17">
        <f>'5e'!L9</f>
        <v>0</v>
      </c>
      <c r="H7" s="17">
        <f>'6e'!L9</f>
        <v>215</v>
      </c>
      <c r="I7" s="17">
        <f>'7e'!L9</f>
        <v>0</v>
      </c>
      <c r="J7" s="17">
        <f>'8e'!L9</f>
        <v>0</v>
      </c>
      <c r="K7" s="17">
        <f>Promotie!L9</f>
        <v>0</v>
      </c>
      <c r="L7" s="19">
        <f t="shared" si="0"/>
        <v>2494</v>
      </c>
      <c r="M7" s="3">
        <f>'1e speeldag'!K9+'2e'!K9+'3e'!K9+'4e'!K9+'5e'!K9+'6e'!K9+'7e'!K9+'8e'!K9+Promotie!K9</f>
        <v>14</v>
      </c>
      <c r="N7" s="22">
        <f t="shared" si="1"/>
        <v>178.14285714285714</v>
      </c>
    </row>
    <row r="8" spans="1:14" s="3" customFormat="1" ht="21" customHeight="1">
      <c r="A8" s="3">
        <f>Schema!A10</f>
        <v>0</v>
      </c>
      <c r="C8" s="17">
        <f>'1e speeldag'!L10</f>
        <v>0</v>
      </c>
      <c r="D8" s="17">
        <f>'2e'!L10</f>
        <v>0</v>
      </c>
      <c r="E8" s="17">
        <f>'3e'!L10</f>
        <v>0</v>
      </c>
      <c r="F8" s="17">
        <f>'4e'!L10</f>
        <v>0</v>
      </c>
      <c r="G8" s="17">
        <f>'5e'!L10</f>
        <v>0</v>
      </c>
      <c r="H8" s="17">
        <f>'6e'!L10</f>
        <v>0</v>
      </c>
      <c r="I8" s="17">
        <f>'7e'!L10</f>
        <v>0</v>
      </c>
      <c r="J8" s="17">
        <f>'8e'!L10</f>
        <v>0</v>
      </c>
      <c r="K8" s="17">
        <f>Promotie!L10</f>
        <v>0</v>
      </c>
      <c r="L8" s="19">
        <f t="shared" si="0"/>
        <v>0</v>
      </c>
      <c r="M8" s="3">
        <f>'1e speeldag'!K10+'2e'!K10+'3e'!K10+'4e'!K10+'5e'!K10+'6e'!K10+'7e'!K10+'8e'!K10+Promotie!K10</f>
        <v>0</v>
      </c>
      <c r="N8" s="22">
        <f t="shared" si="1"/>
        <v>0</v>
      </c>
    </row>
    <row r="9" spans="1:14" s="3" customFormat="1" ht="21" customHeight="1">
      <c r="C9" s="17"/>
      <c r="D9" s="17"/>
      <c r="E9" s="17"/>
      <c r="F9" s="17"/>
      <c r="G9" s="17"/>
      <c r="H9" s="17"/>
      <c r="I9" s="17"/>
      <c r="J9" s="17"/>
      <c r="L9" s="19"/>
      <c r="N9" s="22"/>
    </row>
    <row r="10" spans="1:14" s="18" customFormat="1" ht="15.75">
      <c r="C10" s="19">
        <f t="shared" ref="C10:M10" si="2">SUM(C3:C8)</f>
        <v>4425</v>
      </c>
      <c r="D10" s="19">
        <f t="shared" si="2"/>
        <v>4303</v>
      </c>
      <c r="E10" s="19">
        <f t="shared" si="2"/>
        <v>4167</v>
      </c>
      <c r="F10" s="19">
        <f t="shared" si="2"/>
        <v>3946</v>
      </c>
      <c r="G10" s="19">
        <f t="shared" si="2"/>
        <v>3772</v>
      </c>
      <c r="H10" s="19">
        <f t="shared" si="2"/>
        <v>4573</v>
      </c>
      <c r="I10" s="19">
        <f>SUM(I3:I8)</f>
        <v>0</v>
      </c>
      <c r="J10" s="19">
        <f>SUM(J3:J8)</f>
        <v>0</v>
      </c>
      <c r="K10" s="19">
        <f>SUM(K3:K8)</f>
        <v>0</v>
      </c>
      <c r="L10" s="19">
        <f t="shared" si="2"/>
        <v>25186</v>
      </c>
      <c r="M10" s="19">
        <f t="shared" si="2"/>
        <v>126</v>
      </c>
      <c r="N10" s="23">
        <f t="shared" si="1"/>
        <v>199.88888888888889</v>
      </c>
    </row>
    <row r="11" spans="1:14" s="3" customFormat="1" ht="15">
      <c r="A11" s="3" t="s">
        <v>15</v>
      </c>
      <c r="C11" s="22">
        <f>IF(C10&gt;0,C10/'1e speeldag'!K12,0)</f>
        <v>210.71428571428572</v>
      </c>
      <c r="D11" s="22">
        <f>IF(D10&gt;0,D10/'2e'!K12,0)</f>
        <v>204.9047619047619</v>
      </c>
      <c r="E11" s="22">
        <f>IF(E10&gt;0,E10/'3e'!K12,0)</f>
        <v>198.42857142857142</v>
      </c>
      <c r="F11" s="22">
        <f>IF(F10&gt;0,F10/'4e'!K12,0)</f>
        <v>187.9047619047619</v>
      </c>
      <c r="G11" s="22">
        <f>IF(G10&gt;0,G10/'5e'!K12,0)</f>
        <v>179.61904761904762</v>
      </c>
      <c r="H11" s="22">
        <f>IF(H10&gt;0,H10/'6e'!K12,0)</f>
        <v>217.76190476190476</v>
      </c>
      <c r="I11" s="22">
        <f>IF(I10&gt;0,I10/'7e'!K12,0)</f>
        <v>0</v>
      </c>
      <c r="J11" s="22">
        <f>IF(J10&gt;0,J10/'8e'!K12,0)</f>
        <v>0</v>
      </c>
      <c r="K11" s="22">
        <f>IF(K10&gt;0,K10/Promotie!K12,0)</f>
        <v>0</v>
      </c>
      <c r="L11" s="22">
        <f>IF(L10&gt;0,L10/M10,0)</f>
        <v>199.88888888888889</v>
      </c>
      <c r="M11" s="17"/>
    </row>
    <row r="16" spans="1:14" ht="27.75">
      <c r="H16" s="38"/>
      <c r="I16" s="38"/>
      <c r="J16" s="38"/>
      <c r="K16" s="39"/>
      <c r="L16" s="39"/>
      <c r="M16" s="39"/>
      <c r="N16" s="40"/>
    </row>
    <row r="17" spans="8:14">
      <c r="H17" s="41"/>
      <c r="I17" s="41"/>
      <c r="J17" s="41"/>
      <c r="K17" s="34"/>
      <c r="L17" s="35" t="s">
        <v>42</v>
      </c>
      <c r="M17" s="34"/>
      <c r="N17" s="42"/>
    </row>
    <row r="18" spans="8:14">
      <c r="H18" s="41"/>
      <c r="I18" s="41"/>
      <c r="J18" s="41"/>
      <c r="K18" s="34"/>
      <c r="L18" s="36">
        <f>SUM('1e speeldag:8e'!K18:L18)</f>
        <v>64</v>
      </c>
      <c r="M18" s="49">
        <f>L18/M10*100</f>
        <v>50.793650793650791</v>
      </c>
      <c r="N18" s="50" t="s">
        <v>45</v>
      </c>
    </row>
    <row r="19" spans="8:14">
      <c r="H19" s="41"/>
      <c r="I19" s="41"/>
      <c r="J19" s="41"/>
      <c r="K19" s="34"/>
      <c r="L19" s="37"/>
      <c r="M19" s="37"/>
      <c r="N19" s="43"/>
    </row>
    <row r="20" spans="8:14">
      <c r="H20" s="41"/>
      <c r="I20" s="41"/>
      <c r="J20" s="41"/>
      <c r="K20" s="34"/>
      <c r="L20" s="35" t="s">
        <v>43</v>
      </c>
      <c r="M20" s="37"/>
      <c r="N20" s="43"/>
    </row>
    <row r="21" spans="8:14">
      <c r="H21" s="41"/>
      <c r="I21" s="41"/>
      <c r="J21" s="41"/>
      <c r="K21" s="34"/>
      <c r="L21" s="36">
        <f>MAX('1e speeldag:8e'!K21:L21)</f>
        <v>288</v>
      </c>
      <c r="M21" s="37"/>
      <c r="N21" s="42"/>
    </row>
    <row r="22" spans="8:14">
      <c r="H22" s="41"/>
      <c r="I22" s="41"/>
      <c r="J22" s="41"/>
      <c r="K22" s="34"/>
      <c r="L22" s="37"/>
      <c r="M22" s="37"/>
      <c r="N22" s="42"/>
    </row>
    <row r="23" spans="8:14">
      <c r="H23" s="41"/>
      <c r="I23" s="41"/>
      <c r="J23" s="41"/>
      <c r="K23" s="34"/>
      <c r="L23" s="35" t="s">
        <v>44</v>
      </c>
      <c r="M23" s="37"/>
      <c r="N23" s="42"/>
    </row>
    <row r="24" spans="8:14">
      <c r="H24" s="44"/>
      <c r="I24" s="44"/>
      <c r="J24" s="44"/>
      <c r="K24" s="45"/>
      <c r="L24" s="36">
        <f>MAX('1e speeldag:8e'!K24:L24)</f>
        <v>725</v>
      </c>
      <c r="M24" s="46"/>
      <c r="N24" s="47"/>
    </row>
  </sheetData>
  <mergeCells count="1">
    <mergeCell ref="A1:N1"/>
  </mergeCells>
  <conditionalFormatting sqref="C3:J11 K3:K8 K10:K11 L3:N11">
    <cfRule type="cellIs" dxfId="2" priority="3" operator="equal">
      <formula>0</formula>
    </cfRule>
  </conditionalFormatting>
  <conditionalFormatting sqref="L21 L18 L24:M24">
    <cfRule type="cellIs" dxfId="1" priority="2" stopIfTrue="1" operator="equal">
      <formula>0</formula>
    </cfRule>
  </conditionalFormatting>
  <conditionalFormatting sqref="A3:A8">
    <cfRule type="cellIs" dxfId="0" priority="1" operator="equal">
      <formula>0</formula>
    </cfRule>
  </conditionalFormatting>
  <printOptions horizontalCentered="1" gridLines="1"/>
  <pageMargins left="0.39370078740157483" right="0.39370078740157483" top="0.39370078740157483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zoomScale="80" zoomScaleNormal="80" workbookViewId="0">
      <selection sqref="A1:L1"/>
    </sheetView>
  </sheetViews>
  <sheetFormatPr defaultRowHeight="12.75"/>
  <cols>
    <col min="1" max="1" width="24.7109375" customWidth="1"/>
    <col min="2" max="2" width="2.7109375" customWidth="1"/>
    <col min="3" max="9" width="11.7109375" customWidth="1"/>
    <col min="10" max="10" width="2.7109375" customWidth="1"/>
    <col min="11" max="11" width="8.7109375" customWidth="1"/>
    <col min="12" max="12" width="11.7109375" customWidth="1"/>
    <col min="13" max="13" width="11.85546875" customWidth="1"/>
  </cols>
  <sheetData>
    <row r="1" spans="1:13" s="2" customFormat="1" ht="33" customHeight="1">
      <c r="A1" s="90" t="str">
        <f>Schema!A1</f>
        <v>N.M.T.L.   Garage 33/Stadsherberg/Ducdalf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26" t="s">
        <v>23</v>
      </c>
    </row>
    <row r="2" spans="1:13" ht="18" customHeight="1">
      <c r="A2" s="85" t="s">
        <v>53</v>
      </c>
      <c r="B2" s="85"/>
      <c r="C2" s="92">
        <v>8</v>
      </c>
      <c r="D2" s="92">
        <v>2</v>
      </c>
      <c r="E2" s="92">
        <v>4</v>
      </c>
      <c r="F2" s="92">
        <v>7</v>
      </c>
      <c r="G2" s="92">
        <v>6</v>
      </c>
      <c r="H2" s="92">
        <v>3</v>
      </c>
      <c r="I2" s="92">
        <v>5</v>
      </c>
    </row>
    <row r="3" spans="1:13" s="3" customFormat="1" ht="18" customHeight="1">
      <c r="A3" s="85"/>
      <c r="B3" s="85"/>
      <c r="C3" s="92"/>
      <c r="D3" s="92"/>
      <c r="E3" s="92"/>
      <c r="F3" s="92"/>
      <c r="G3" s="92"/>
      <c r="H3" s="92"/>
      <c r="I3" s="92"/>
      <c r="J3" s="13"/>
      <c r="K3" s="4"/>
      <c r="L3" s="4"/>
      <c r="M3" s="4"/>
    </row>
    <row r="4" spans="1:13" s="3" customFormat="1" ht="18" customHeight="1">
      <c r="A4" s="3" t="s">
        <v>4</v>
      </c>
      <c r="C4" s="3" t="s">
        <v>5</v>
      </c>
      <c r="D4" s="3" t="s">
        <v>6</v>
      </c>
      <c r="E4" s="3" t="s">
        <v>37</v>
      </c>
      <c r="F4" s="3" t="s">
        <v>38</v>
      </c>
      <c r="G4" s="3" t="s">
        <v>39</v>
      </c>
      <c r="H4" s="3" t="s">
        <v>50</v>
      </c>
      <c r="I4" s="3" t="s">
        <v>51</v>
      </c>
      <c r="J4" s="13"/>
      <c r="K4" s="3" t="s">
        <v>7</v>
      </c>
      <c r="L4" s="3" t="s">
        <v>8</v>
      </c>
      <c r="M4" s="3" t="s">
        <v>9</v>
      </c>
    </row>
    <row r="5" spans="1:13" s="3" customFormat="1" ht="21" customHeight="1">
      <c r="A5" s="3" t="str">
        <f>Schema!A5</f>
        <v>Jan Passies</v>
      </c>
      <c r="C5" s="48">
        <v>210</v>
      </c>
      <c r="D5" s="48">
        <v>208</v>
      </c>
      <c r="E5" s="48">
        <v>173</v>
      </c>
      <c r="F5" s="48">
        <v>226</v>
      </c>
      <c r="G5" s="48">
        <v>255</v>
      </c>
      <c r="H5" s="48">
        <v>202</v>
      </c>
      <c r="I5" s="48">
        <v>189</v>
      </c>
      <c r="J5" s="31"/>
      <c r="K5" s="30">
        <f t="shared" ref="K5:K10" si="0">COUNT(C5:I5)</f>
        <v>7</v>
      </c>
      <c r="L5" s="17">
        <f t="shared" ref="L5:L10" si="1">SUM(C5:I5)</f>
        <v>1463</v>
      </c>
      <c r="M5" s="22">
        <f>IF(K5&gt;0,L5/K5,0)</f>
        <v>209</v>
      </c>
    </row>
    <row r="6" spans="1:13" s="3" customFormat="1" ht="21" customHeight="1">
      <c r="A6" s="3" t="str">
        <f>Schema!A6</f>
        <v>Simon Klaver</v>
      </c>
      <c r="C6" s="48">
        <v>245</v>
      </c>
      <c r="D6" s="48">
        <v>205</v>
      </c>
      <c r="E6" s="48">
        <v>194</v>
      </c>
      <c r="F6" s="48">
        <v>147</v>
      </c>
      <c r="G6" s="48"/>
      <c r="H6" s="48"/>
      <c r="I6" s="48"/>
      <c r="J6" s="31"/>
      <c r="K6" s="30">
        <f t="shared" si="0"/>
        <v>4</v>
      </c>
      <c r="L6" s="17">
        <f t="shared" si="1"/>
        <v>791</v>
      </c>
      <c r="M6" s="22">
        <f t="shared" ref="M6:M12" si="2">IF(K6&gt;0,L6/K6,0)</f>
        <v>197.75</v>
      </c>
    </row>
    <row r="7" spans="1:13" s="3" customFormat="1" ht="21" customHeight="1">
      <c r="A7" s="3" t="str">
        <f>Schema!A7</f>
        <v>Arnold Veendorp</v>
      </c>
      <c r="C7" s="48"/>
      <c r="D7" s="48"/>
      <c r="E7" s="48"/>
      <c r="F7" s="48"/>
      <c r="G7" s="48"/>
      <c r="H7" s="48"/>
      <c r="I7" s="48"/>
      <c r="J7" s="31"/>
      <c r="K7" s="30">
        <f t="shared" si="0"/>
        <v>0</v>
      </c>
      <c r="L7" s="17">
        <f t="shared" si="1"/>
        <v>0</v>
      </c>
      <c r="M7" s="22">
        <f t="shared" si="2"/>
        <v>0</v>
      </c>
    </row>
    <row r="8" spans="1:13" s="3" customFormat="1" ht="21" customHeight="1">
      <c r="A8" s="3" t="str">
        <f>Schema!A8</f>
        <v>Christiaan Veendorp</v>
      </c>
      <c r="C8" s="48">
        <v>213</v>
      </c>
      <c r="D8" s="48">
        <v>221</v>
      </c>
      <c r="E8" s="48">
        <v>257</v>
      </c>
      <c r="F8" s="48">
        <v>235</v>
      </c>
      <c r="G8" s="48">
        <v>206</v>
      </c>
      <c r="H8" s="48">
        <v>225</v>
      </c>
      <c r="I8" s="48">
        <v>215</v>
      </c>
      <c r="J8" s="31"/>
      <c r="K8" s="30">
        <f t="shared" si="0"/>
        <v>7</v>
      </c>
      <c r="L8" s="17">
        <f t="shared" si="1"/>
        <v>1572</v>
      </c>
      <c r="M8" s="22">
        <f t="shared" si="2"/>
        <v>224.57142857142858</v>
      </c>
    </row>
    <row r="9" spans="1:13" s="3" customFormat="1" ht="21" customHeight="1">
      <c r="A9" s="3" t="str">
        <f>Schema!A9</f>
        <v>Stefan Menting</v>
      </c>
      <c r="C9" s="48"/>
      <c r="D9" s="48"/>
      <c r="E9" s="48"/>
      <c r="F9" s="48"/>
      <c r="G9" s="48">
        <v>203</v>
      </c>
      <c r="H9" s="48">
        <v>215</v>
      </c>
      <c r="I9" s="48">
        <v>181</v>
      </c>
      <c r="J9" s="31"/>
      <c r="K9" s="30">
        <f t="shared" si="0"/>
        <v>3</v>
      </c>
      <c r="L9" s="17">
        <f t="shared" si="1"/>
        <v>599</v>
      </c>
      <c r="M9" s="22">
        <f t="shared" si="2"/>
        <v>199.66666666666666</v>
      </c>
    </row>
    <row r="10" spans="1:13" s="3" customFormat="1" ht="21" customHeight="1">
      <c r="A10" s="3">
        <f>Schema!A10</f>
        <v>0</v>
      </c>
      <c r="C10" s="48"/>
      <c r="D10" s="48"/>
      <c r="E10" s="48"/>
      <c r="F10" s="48"/>
      <c r="G10" s="48"/>
      <c r="H10" s="48"/>
      <c r="I10" s="48"/>
      <c r="J10" s="31"/>
      <c r="K10" s="30">
        <f t="shared" si="0"/>
        <v>0</v>
      </c>
      <c r="L10" s="17">
        <f t="shared" si="1"/>
        <v>0</v>
      </c>
      <c r="M10" s="22">
        <f t="shared" si="2"/>
        <v>0</v>
      </c>
    </row>
    <row r="11" spans="1:13" s="3" customFormat="1" ht="21" customHeight="1">
      <c r="C11" s="30"/>
      <c r="D11" s="30"/>
      <c r="E11" s="30"/>
      <c r="F11" s="30"/>
      <c r="G11" s="30"/>
      <c r="H11" s="30"/>
      <c r="I11" s="30"/>
      <c r="J11" s="31"/>
      <c r="K11" s="30"/>
      <c r="L11" s="17"/>
      <c r="M11" s="22"/>
    </row>
    <row r="12" spans="1:13" s="3" customFormat="1" ht="24" customHeight="1">
      <c r="A12" s="3" t="s">
        <v>10</v>
      </c>
      <c r="C12" s="30">
        <f t="shared" ref="C12:I12" si="3">SUM(C5:C11)</f>
        <v>668</v>
      </c>
      <c r="D12" s="30">
        <f t="shared" si="3"/>
        <v>634</v>
      </c>
      <c r="E12" s="30">
        <f t="shared" si="3"/>
        <v>624</v>
      </c>
      <c r="F12" s="30">
        <f t="shared" si="3"/>
        <v>608</v>
      </c>
      <c r="G12" s="30">
        <f t="shared" si="3"/>
        <v>664</v>
      </c>
      <c r="H12" s="30">
        <f t="shared" si="3"/>
        <v>642</v>
      </c>
      <c r="I12" s="30">
        <f t="shared" si="3"/>
        <v>585</v>
      </c>
      <c r="J12" s="31"/>
      <c r="K12" s="30">
        <f>SUM(K5:K11)</f>
        <v>21</v>
      </c>
      <c r="L12" s="17">
        <f>SUM(L5:L11)</f>
        <v>4425</v>
      </c>
      <c r="M12" s="22">
        <f t="shared" si="2"/>
        <v>210.71428571428572</v>
      </c>
    </row>
    <row r="13" spans="1:13" s="3" customFormat="1" ht="24" customHeight="1">
      <c r="A13" s="3" t="s">
        <v>2</v>
      </c>
      <c r="C13" s="30">
        <v>577</v>
      </c>
      <c r="D13" s="30">
        <v>594</v>
      </c>
      <c r="E13" s="30">
        <v>568</v>
      </c>
      <c r="F13" s="30">
        <v>609</v>
      </c>
      <c r="G13" s="30">
        <v>582</v>
      </c>
      <c r="H13" s="30">
        <v>547</v>
      </c>
      <c r="I13" s="30">
        <v>504</v>
      </c>
      <c r="J13" s="31"/>
      <c r="K13" s="30"/>
      <c r="L13" s="30"/>
      <c r="M13" s="30"/>
    </row>
    <row r="14" spans="1:13" s="3" customFormat="1" ht="24" customHeight="1">
      <c r="A14" s="3" t="s">
        <v>11</v>
      </c>
      <c r="C14" s="30">
        <f>IF(C12&gt;0,IF(C12&gt;C13,2,IF(C12=C13,1,0)),0)</f>
        <v>2</v>
      </c>
      <c r="D14" s="30">
        <f t="shared" ref="D14:I14" si="4">IF(D12&gt;0,IF(D12&gt;D13,2,IF(D12=D13,1,0)),0)</f>
        <v>2</v>
      </c>
      <c r="E14" s="30">
        <f t="shared" si="4"/>
        <v>2</v>
      </c>
      <c r="F14" s="30">
        <f t="shared" si="4"/>
        <v>0</v>
      </c>
      <c r="G14" s="30">
        <f t="shared" si="4"/>
        <v>2</v>
      </c>
      <c r="H14" s="30">
        <f t="shared" si="4"/>
        <v>2</v>
      </c>
      <c r="I14" s="30">
        <f t="shared" si="4"/>
        <v>2</v>
      </c>
      <c r="J14" s="31"/>
      <c r="K14" s="94">
        <f>SUM(C14:I14)</f>
        <v>12</v>
      </c>
      <c r="L14" s="94"/>
      <c r="M14" s="94"/>
    </row>
    <row r="15" spans="1:13" s="7" customFormat="1" ht="13.5" customHeight="1">
      <c r="F15" s="28"/>
      <c r="G15" s="6"/>
      <c r="H15" s="6"/>
      <c r="I15" s="29"/>
      <c r="J15" s="27"/>
      <c r="K15" s="27"/>
      <c r="L15" s="27"/>
      <c r="M15" s="27"/>
    </row>
    <row r="16" spans="1:13" s="5" customFormat="1" ht="27.75">
      <c r="A16" s="88" t="s">
        <v>26</v>
      </c>
      <c r="B16" s="88"/>
      <c r="C16" s="88"/>
      <c r="D16" s="88"/>
      <c r="E16" s="88"/>
      <c r="F16" s="88"/>
      <c r="G16" s="88"/>
      <c r="H16" s="88"/>
      <c r="I16" s="89"/>
      <c r="J16" s="39"/>
      <c r="K16" s="39"/>
      <c r="L16" s="39"/>
      <c r="M16" s="40"/>
    </row>
    <row r="17" spans="1:13" ht="18" customHeight="1">
      <c r="A17" s="84"/>
      <c r="B17" s="84"/>
      <c r="C17" s="84"/>
      <c r="D17" s="84" t="s">
        <v>13</v>
      </c>
      <c r="E17" s="84"/>
      <c r="F17" s="84"/>
      <c r="G17" s="93"/>
      <c r="H17" s="51" t="s">
        <v>8</v>
      </c>
      <c r="I17" s="51"/>
      <c r="J17" s="31"/>
      <c r="K17" s="81" t="s">
        <v>42</v>
      </c>
      <c r="L17" s="82"/>
      <c r="M17" s="42"/>
    </row>
    <row r="18" spans="1:13" ht="18" customHeight="1">
      <c r="A18" s="84"/>
      <c r="B18" s="84"/>
      <c r="C18" s="84"/>
      <c r="D18" s="52" t="s">
        <v>7</v>
      </c>
      <c r="E18" s="52" t="s">
        <v>8</v>
      </c>
      <c r="F18" s="53" t="s">
        <v>0</v>
      </c>
      <c r="G18" s="54" t="s">
        <v>1</v>
      </c>
      <c r="H18" s="10" t="s">
        <v>0</v>
      </c>
      <c r="I18" s="10" t="s">
        <v>1</v>
      </c>
      <c r="J18" s="31"/>
      <c r="K18" s="81">
        <f>COUNTIF(C5:I10,"&gt;199")</f>
        <v>16</v>
      </c>
      <c r="L18" s="82"/>
      <c r="M18" s="43"/>
    </row>
    <row r="19" spans="1:13" ht="21.95" customHeight="1">
      <c r="A19" s="77" t="s">
        <v>61</v>
      </c>
      <c r="B19" s="78"/>
      <c r="C19" s="78"/>
      <c r="D19">
        <v>12</v>
      </c>
      <c r="E19">
        <v>8</v>
      </c>
      <c r="F19" s="32">
        <v>20</v>
      </c>
      <c r="G19" s="32">
        <v>20</v>
      </c>
      <c r="H19" s="32">
        <v>4425</v>
      </c>
      <c r="I19" s="32">
        <v>4425</v>
      </c>
      <c r="J19" s="31"/>
      <c r="K19" s="37"/>
      <c r="L19" s="37"/>
      <c r="M19" s="43"/>
    </row>
    <row r="20" spans="1:13" ht="21.95" customHeight="1">
      <c r="A20" s="77" t="s">
        <v>62</v>
      </c>
      <c r="B20" s="78"/>
      <c r="C20" s="78"/>
      <c r="D20">
        <v>10</v>
      </c>
      <c r="E20">
        <v>6</v>
      </c>
      <c r="F20" s="32">
        <v>16</v>
      </c>
      <c r="G20" s="32">
        <v>16</v>
      </c>
      <c r="H20" s="32">
        <v>4104</v>
      </c>
      <c r="I20" s="32">
        <v>4104</v>
      </c>
      <c r="J20" s="31"/>
      <c r="K20" s="81" t="s">
        <v>43</v>
      </c>
      <c r="L20" s="83"/>
      <c r="M20" s="43"/>
    </row>
    <row r="21" spans="1:13" ht="21.95" customHeight="1">
      <c r="A21" s="77" t="s">
        <v>63</v>
      </c>
      <c r="B21" s="78"/>
      <c r="C21" s="78"/>
      <c r="D21">
        <v>8</v>
      </c>
      <c r="E21">
        <v>7</v>
      </c>
      <c r="F21" s="32">
        <v>15</v>
      </c>
      <c r="G21" s="32">
        <v>15</v>
      </c>
      <c r="H21" s="32">
        <v>4173</v>
      </c>
      <c r="I21" s="32">
        <v>4173</v>
      </c>
      <c r="J21" s="31"/>
      <c r="K21" s="81">
        <f>MAX(C5:I10)</f>
        <v>257</v>
      </c>
      <c r="L21" s="83"/>
      <c r="M21" s="42"/>
    </row>
    <row r="22" spans="1:13" ht="21.95" customHeight="1">
      <c r="A22" s="77" t="s">
        <v>64</v>
      </c>
      <c r="B22" s="78"/>
      <c r="C22" s="78"/>
      <c r="D22" s="1">
        <v>10</v>
      </c>
      <c r="E22" s="1">
        <v>3</v>
      </c>
      <c r="F22" s="32">
        <v>13</v>
      </c>
      <c r="G22" s="32">
        <v>13</v>
      </c>
      <c r="H22" s="33">
        <v>3889</v>
      </c>
      <c r="I22" s="33">
        <v>3889</v>
      </c>
      <c r="J22" s="31"/>
      <c r="K22" s="37"/>
      <c r="L22" s="37"/>
      <c r="M22" s="42"/>
    </row>
    <row r="23" spans="1:13" ht="21.95" customHeight="1">
      <c r="A23" s="77" t="s">
        <v>57</v>
      </c>
      <c r="B23" s="78"/>
      <c r="C23" s="78"/>
      <c r="D23" s="72">
        <v>6</v>
      </c>
      <c r="E23" s="72">
        <v>5</v>
      </c>
      <c r="F23" s="33">
        <v>11</v>
      </c>
      <c r="G23" s="33">
        <v>11</v>
      </c>
      <c r="H23" s="32">
        <v>4009</v>
      </c>
      <c r="I23" s="32">
        <v>4009</v>
      </c>
      <c r="J23" s="31"/>
      <c r="K23" s="81" t="s">
        <v>44</v>
      </c>
      <c r="L23" s="83"/>
      <c r="M23" s="42"/>
    </row>
    <row r="24" spans="1:13" ht="21.95" customHeight="1">
      <c r="A24" s="77" t="s">
        <v>56</v>
      </c>
      <c r="B24" s="78"/>
      <c r="C24" s="78"/>
      <c r="D24" s="72">
        <v>4</v>
      </c>
      <c r="E24" s="72">
        <v>4</v>
      </c>
      <c r="F24" s="32">
        <v>8</v>
      </c>
      <c r="G24" s="32">
        <v>8</v>
      </c>
      <c r="H24" s="32">
        <v>3906</v>
      </c>
      <c r="I24" s="32">
        <v>3906</v>
      </c>
      <c r="J24" s="31"/>
      <c r="K24" s="79">
        <f>MAX(C12:I12)</f>
        <v>668</v>
      </c>
      <c r="L24" s="80"/>
      <c r="M24" s="47"/>
    </row>
    <row r="25" spans="1:13" ht="21.95" customHeight="1">
      <c r="A25" s="77" t="s">
        <v>65</v>
      </c>
      <c r="B25" s="78"/>
      <c r="C25" s="78"/>
      <c r="D25" s="72">
        <v>4</v>
      </c>
      <c r="E25" s="72">
        <v>2</v>
      </c>
      <c r="F25" s="32">
        <v>6</v>
      </c>
      <c r="G25" s="32">
        <v>6</v>
      </c>
      <c r="H25" s="32">
        <v>3751</v>
      </c>
      <c r="I25" s="32">
        <v>3751</v>
      </c>
      <c r="J25" s="31"/>
      <c r="K25" s="79"/>
      <c r="L25" s="80"/>
      <c r="M25" s="47"/>
    </row>
    <row r="26" spans="1:13" ht="21.95" customHeight="1">
      <c r="A26" s="77" t="s">
        <v>58</v>
      </c>
      <c r="B26" s="78"/>
      <c r="C26" s="78"/>
      <c r="D26" s="72">
        <v>2</v>
      </c>
      <c r="E26" s="72">
        <v>1</v>
      </c>
      <c r="F26" s="32">
        <v>3</v>
      </c>
      <c r="G26" s="32">
        <v>3</v>
      </c>
      <c r="H26" s="32">
        <v>3706</v>
      </c>
      <c r="I26" s="32">
        <v>3706</v>
      </c>
      <c r="J26" s="31"/>
      <c r="K26" s="79"/>
      <c r="L26" s="80"/>
      <c r="M26" s="47"/>
    </row>
    <row r="27" spans="1:13">
      <c r="A27" s="56"/>
    </row>
  </sheetData>
  <mergeCells count="30">
    <mergeCell ref="K24:L24"/>
    <mergeCell ref="K23:L23"/>
    <mergeCell ref="K17:L17"/>
    <mergeCell ref="K18:L18"/>
    <mergeCell ref="K20:L20"/>
    <mergeCell ref="K21:L21"/>
    <mergeCell ref="A1:L1"/>
    <mergeCell ref="A17:C17"/>
    <mergeCell ref="A2:B3"/>
    <mergeCell ref="K14:M14"/>
    <mergeCell ref="E2:E3"/>
    <mergeCell ref="F2:F3"/>
    <mergeCell ref="C2:C3"/>
    <mergeCell ref="D2:D3"/>
    <mergeCell ref="A25:C25"/>
    <mergeCell ref="K25:L25"/>
    <mergeCell ref="A26:C26"/>
    <mergeCell ref="K26:L26"/>
    <mergeCell ref="G2:G3"/>
    <mergeCell ref="H2:H3"/>
    <mergeCell ref="D17:G17"/>
    <mergeCell ref="I2:I3"/>
    <mergeCell ref="A16:I16"/>
    <mergeCell ref="A18:C18"/>
    <mergeCell ref="A19:C19"/>
    <mergeCell ref="A24:C24"/>
    <mergeCell ref="A20:C20"/>
    <mergeCell ref="A21:C21"/>
    <mergeCell ref="A22:C22"/>
    <mergeCell ref="A23:C23"/>
  </mergeCells>
  <conditionalFormatting sqref="C14:I14">
    <cfRule type="expression" dxfId="103" priority="16">
      <formula>$C$12=0</formula>
    </cfRule>
  </conditionalFormatting>
  <conditionalFormatting sqref="K5:M10 K12:M12 K14:M14 C12:I12">
    <cfRule type="cellIs" dxfId="102" priority="15" operator="equal">
      <formula>0</formula>
    </cfRule>
  </conditionalFormatting>
  <conditionalFormatting sqref="K21 K18 K24:L26">
    <cfRule type="cellIs" dxfId="101" priority="14" stopIfTrue="1" operator="equal">
      <formula>0</formula>
    </cfRule>
  </conditionalFormatting>
  <conditionalFormatting sqref="C12:I12">
    <cfRule type="cellIs" dxfId="100" priority="9" operator="greaterThan">
      <formula>599</formula>
    </cfRule>
  </conditionalFormatting>
  <conditionalFormatting sqref="C5:I10">
    <cfRule type="cellIs" dxfId="99" priority="8" operator="greaterThan">
      <formula>199</formula>
    </cfRule>
  </conditionalFormatting>
  <conditionalFormatting sqref="C12:I12">
    <cfRule type="cellIs" dxfId="98" priority="6" operator="equal">
      <formula>0</formula>
    </cfRule>
  </conditionalFormatting>
  <conditionalFormatting sqref="C12:I12">
    <cfRule type="cellIs" dxfId="97" priority="5" operator="greaterThan">
      <formula>599</formula>
    </cfRule>
  </conditionalFormatting>
  <conditionalFormatting sqref="C14:I14">
    <cfRule type="expression" dxfId="96" priority="4">
      <formula>$C$12=0</formula>
    </cfRule>
  </conditionalFormatting>
  <conditionalFormatting sqref="A5:A10">
    <cfRule type="cellIs" dxfId="95" priority="3" operator="equal">
      <formula>0</formula>
    </cfRule>
  </conditionalFormatting>
  <conditionalFormatting sqref="C14:I14">
    <cfRule type="expression" dxfId="94" priority="2">
      <formula>$C$12=0</formula>
    </cfRule>
  </conditionalFormatting>
  <conditionalFormatting sqref="C14:I14">
    <cfRule type="expression" dxfId="93" priority="1">
      <formula>$C$12=0</formula>
    </cfRule>
  </conditionalFormatting>
  <printOptions horizontalCentered="1" gridLines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"/>
  <sheetViews>
    <sheetView zoomScale="80" zoomScaleNormal="80" workbookViewId="0">
      <selection activeCell="A19" sqref="A19:C26"/>
    </sheetView>
  </sheetViews>
  <sheetFormatPr defaultRowHeight="12.75"/>
  <cols>
    <col min="1" max="1" width="24.7109375" customWidth="1"/>
    <col min="2" max="2" width="2.7109375" customWidth="1"/>
    <col min="3" max="9" width="11.7109375" customWidth="1"/>
    <col min="10" max="10" width="2.7109375" customWidth="1"/>
    <col min="11" max="11" width="8.7109375" customWidth="1"/>
    <col min="12" max="12" width="11.7109375" customWidth="1"/>
    <col min="13" max="13" width="11.85546875" customWidth="1"/>
  </cols>
  <sheetData>
    <row r="1" spans="1:13" s="2" customFormat="1" ht="33" customHeight="1">
      <c r="A1" s="90" t="str">
        <f>Schema!A1</f>
        <v>N.M.T.L.   Garage 33/Stadsherberg/Ducdalf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26" t="s">
        <v>25</v>
      </c>
    </row>
    <row r="2" spans="1:13" ht="18" customHeight="1">
      <c r="A2" s="85" t="s">
        <v>53</v>
      </c>
      <c r="B2" s="85"/>
      <c r="C2" s="92">
        <v>1</v>
      </c>
      <c r="D2" s="92">
        <v>6</v>
      </c>
      <c r="E2" s="92">
        <v>3</v>
      </c>
      <c r="F2" s="92">
        <v>2</v>
      </c>
      <c r="G2" s="92">
        <v>4</v>
      </c>
      <c r="H2" s="92">
        <v>5</v>
      </c>
      <c r="I2" s="92">
        <v>7</v>
      </c>
    </row>
    <row r="3" spans="1:13" s="3" customFormat="1" ht="18" customHeight="1">
      <c r="A3" s="85"/>
      <c r="B3" s="85"/>
      <c r="C3" s="92"/>
      <c r="D3" s="92"/>
      <c r="E3" s="92"/>
      <c r="F3" s="92"/>
      <c r="G3" s="92"/>
      <c r="H3" s="92"/>
      <c r="I3" s="92"/>
      <c r="J3" s="13"/>
      <c r="K3" s="4"/>
      <c r="L3" s="4"/>
      <c r="M3" s="4"/>
    </row>
    <row r="4" spans="1:13" s="3" customFormat="1" ht="18" customHeight="1">
      <c r="A4" s="3" t="s">
        <v>4</v>
      </c>
      <c r="C4" s="3" t="s">
        <v>5</v>
      </c>
      <c r="D4" s="3" t="s">
        <v>6</v>
      </c>
      <c r="E4" s="3" t="s">
        <v>37</v>
      </c>
      <c r="F4" s="3" t="s">
        <v>38</v>
      </c>
      <c r="G4" s="3" t="s">
        <v>39</v>
      </c>
      <c r="H4" s="3" t="s">
        <v>50</v>
      </c>
      <c r="I4" s="3" t="s">
        <v>51</v>
      </c>
      <c r="J4" s="13"/>
      <c r="K4" s="3" t="s">
        <v>7</v>
      </c>
      <c r="L4" s="3" t="s">
        <v>8</v>
      </c>
      <c r="M4" s="3" t="s">
        <v>9</v>
      </c>
    </row>
    <row r="5" spans="1:13" s="3" customFormat="1" ht="21" customHeight="1">
      <c r="A5" s="3" t="str">
        <f>Schema!A5</f>
        <v>Jan Passies</v>
      </c>
      <c r="C5" s="48">
        <v>168</v>
      </c>
      <c r="D5" s="48">
        <v>243</v>
      </c>
      <c r="E5" s="48">
        <v>218</v>
      </c>
      <c r="F5" s="48">
        <v>192</v>
      </c>
      <c r="G5" s="48">
        <v>192</v>
      </c>
      <c r="H5" s="48"/>
      <c r="I5" s="48"/>
      <c r="J5" s="31"/>
      <c r="K5" s="30">
        <f t="shared" ref="K5:K10" si="0">COUNT(C5:I5)</f>
        <v>5</v>
      </c>
      <c r="L5" s="17">
        <f t="shared" ref="L5:L10" si="1">SUM(C5:I5)</f>
        <v>1013</v>
      </c>
      <c r="M5" s="22">
        <f>IF(K5&gt;0,L5/K5,0)</f>
        <v>202.6</v>
      </c>
    </row>
    <row r="6" spans="1:13" s="3" customFormat="1" ht="21" customHeight="1">
      <c r="A6" s="3" t="str">
        <f>Schema!A6</f>
        <v>Simon Klaver</v>
      </c>
      <c r="C6" s="48">
        <v>198</v>
      </c>
      <c r="D6" s="48">
        <v>210</v>
      </c>
      <c r="E6" s="48">
        <v>212</v>
      </c>
      <c r="F6" s="48">
        <v>233</v>
      </c>
      <c r="G6" s="48">
        <v>196</v>
      </c>
      <c r="H6" s="48">
        <v>201</v>
      </c>
      <c r="I6" s="48">
        <v>194</v>
      </c>
      <c r="J6" s="31"/>
      <c r="K6" s="30">
        <f t="shared" si="0"/>
        <v>7</v>
      </c>
      <c r="L6" s="17">
        <f t="shared" si="1"/>
        <v>1444</v>
      </c>
      <c r="M6" s="22">
        <f t="shared" ref="M6:M12" si="2">IF(K6&gt;0,L6/K6,0)</f>
        <v>206.28571428571428</v>
      </c>
    </row>
    <row r="7" spans="1:13" s="3" customFormat="1" ht="21" customHeight="1">
      <c r="A7" s="3" t="str">
        <f>Schema!A7</f>
        <v>Arnold Veendorp</v>
      </c>
      <c r="C7" s="48"/>
      <c r="D7" s="48"/>
      <c r="E7" s="48"/>
      <c r="F7" s="48"/>
      <c r="G7" s="48"/>
      <c r="H7" s="48"/>
      <c r="I7" s="48"/>
      <c r="J7" s="31"/>
      <c r="K7" s="30">
        <f t="shared" si="0"/>
        <v>0</v>
      </c>
      <c r="L7" s="17">
        <f t="shared" si="1"/>
        <v>0</v>
      </c>
      <c r="M7" s="22">
        <f t="shared" si="2"/>
        <v>0</v>
      </c>
    </row>
    <row r="8" spans="1:13" s="3" customFormat="1" ht="21" customHeight="1">
      <c r="A8" s="3" t="str">
        <f>Schema!A8</f>
        <v>Christiaan Veendorp</v>
      </c>
      <c r="C8" s="48">
        <v>192</v>
      </c>
      <c r="D8" s="48">
        <v>247</v>
      </c>
      <c r="E8" s="48">
        <v>245</v>
      </c>
      <c r="F8" s="48">
        <v>183</v>
      </c>
      <c r="G8" s="48">
        <v>239</v>
      </c>
      <c r="H8" s="48">
        <v>207</v>
      </c>
      <c r="I8" s="48">
        <v>207</v>
      </c>
      <c r="J8" s="31"/>
      <c r="K8" s="30">
        <f t="shared" si="0"/>
        <v>7</v>
      </c>
      <c r="L8" s="17">
        <f t="shared" si="1"/>
        <v>1520</v>
      </c>
      <c r="M8" s="22">
        <f t="shared" si="2"/>
        <v>217.14285714285714</v>
      </c>
    </row>
    <row r="9" spans="1:13" s="3" customFormat="1" ht="21" customHeight="1">
      <c r="A9" s="3" t="str">
        <f>Schema!A9</f>
        <v>Stefan Menting</v>
      </c>
      <c r="C9" s="48"/>
      <c r="D9" s="48"/>
      <c r="E9" s="48"/>
      <c r="F9" s="48"/>
      <c r="G9" s="48"/>
      <c r="H9" s="48">
        <v>161</v>
      </c>
      <c r="I9" s="48">
        <v>165</v>
      </c>
      <c r="J9" s="31"/>
      <c r="K9" s="30">
        <f t="shared" si="0"/>
        <v>2</v>
      </c>
      <c r="L9" s="17">
        <f t="shared" si="1"/>
        <v>326</v>
      </c>
      <c r="M9" s="22">
        <f t="shared" si="2"/>
        <v>163</v>
      </c>
    </row>
    <row r="10" spans="1:13" s="3" customFormat="1" ht="21" customHeight="1">
      <c r="A10" s="3">
        <f>Schema!A10</f>
        <v>0</v>
      </c>
      <c r="C10" s="48"/>
      <c r="D10" s="48"/>
      <c r="E10" s="48"/>
      <c r="F10" s="48"/>
      <c r="G10" s="48"/>
      <c r="H10" s="48"/>
      <c r="I10" s="48"/>
      <c r="J10" s="31"/>
      <c r="K10" s="30">
        <f t="shared" si="0"/>
        <v>0</v>
      </c>
      <c r="L10" s="17">
        <f t="shared" si="1"/>
        <v>0</v>
      </c>
      <c r="M10" s="22">
        <f t="shared" si="2"/>
        <v>0</v>
      </c>
    </row>
    <row r="11" spans="1:13" s="3" customFormat="1" ht="21" customHeight="1">
      <c r="C11" s="30"/>
      <c r="D11" s="30"/>
      <c r="E11" s="30"/>
      <c r="F11" s="30"/>
      <c r="G11" s="30"/>
      <c r="H11" s="30"/>
      <c r="I11" s="30"/>
      <c r="J11" s="31"/>
      <c r="K11" s="30"/>
      <c r="L11" s="17"/>
      <c r="M11" s="22"/>
    </row>
    <row r="12" spans="1:13" s="3" customFormat="1" ht="24" customHeight="1">
      <c r="A12" s="3" t="s">
        <v>10</v>
      </c>
      <c r="C12" s="30">
        <f t="shared" ref="C12:I12" si="3">SUM(C5:C11)</f>
        <v>558</v>
      </c>
      <c r="D12" s="30">
        <f t="shared" si="3"/>
        <v>700</v>
      </c>
      <c r="E12" s="30">
        <f t="shared" si="3"/>
        <v>675</v>
      </c>
      <c r="F12" s="30">
        <f t="shared" si="3"/>
        <v>608</v>
      </c>
      <c r="G12" s="30">
        <f t="shared" si="3"/>
        <v>627</v>
      </c>
      <c r="H12" s="30">
        <f t="shared" si="3"/>
        <v>569</v>
      </c>
      <c r="I12" s="30">
        <f t="shared" si="3"/>
        <v>566</v>
      </c>
      <c r="J12" s="31"/>
      <c r="K12" s="30">
        <f>SUM(K5:K11)</f>
        <v>21</v>
      </c>
      <c r="L12" s="17">
        <f>SUM(L5:L11)</f>
        <v>4303</v>
      </c>
      <c r="M12" s="22">
        <f t="shared" si="2"/>
        <v>204.9047619047619</v>
      </c>
    </row>
    <row r="13" spans="1:13" s="3" customFormat="1" ht="24" customHeight="1">
      <c r="A13" s="3" t="s">
        <v>2</v>
      </c>
      <c r="C13" s="30">
        <v>558</v>
      </c>
      <c r="D13" s="30">
        <v>597</v>
      </c>
      <c r="E13" s="30">
        <v>584</v>
      </c>
      <c r="F13" s="30">
        <v>498</v>
      </c>
      <c r="G13" s="30">
        <v>643</v>
      </c>
      <c r="H13" s="30">
        <v>483</v>
      </c>
      <c r="I13" s="30">
        <v>613</v>
      </c>
      <c r="J13" s="31"/>
      <c r="K13" s="30"/>
      <c r="L13" s="30"/>
      <c r="M13" s="30"/>
    </row>
    <row r="14" spans="1:13" s="3" customFormat="1" ht="24" customHeight="1">
      <c r="A14" s="3" t="s">
        <v>11</v>
      </c>
      <c r="C14" s="30">
        <f>IF(C12&gt;0,IF(C12&gt;C13,2,IF(C12=C13,1,0)),0)</f>
        <v>1</v>
      </c>
      <c r="D14" s="30">
        <f t="shared" ref="D14:I14" si="4">IF(D12&gt;0,IF(D12&gt;D13,2,IF(D12=D13,1,0)),0)</f>
        <v>2</v>
      </c>
      <c r="E14" s="30">
        <f t="shared" si="4"/>
        <v>2</v>
      </c>
      <c r="F14" s="30">
        <f t="shared" si="4"/>
        <v>2</v>
      </c>
      <c r="G14" s="30">
        <f t="shared" si="4"/>
        <v>0</v>
      </c>
      <c r="H14" s="30">
        <f t="shared" si="4"/>
        <v>2</v>
      </c>
      <c r="I14" s="30">
        <f t="shared" si="4"/>
        <v>0</v>
      </c>
      <c r="J14" s="31"/>
      <c r="K14" s="94">
        <f>SUM(C14:I14)</f>
        <v>9</v>
      </c>
      <c r="L14" s="94"/>
      <c r="M14" s="94"/>
    </row>
    <row r="15" spans="1:13" s="7" customFormat="1" ht="13.5" customHeight="1">
      <c r="F15" s="28"/>
      <c r="G15" s="6"/>
      <c r="H15" s="6"/>
      <c r="I15" s="29"/>
      <c r="J15" s="27"/>
      <c r="K15" s="27"/>
      <c r="L15" s="27"/>
      <c r="M15" s="27"/>
    </row>
    <row r="16" spans="1:13" s="5" customFormat="1" ht="27.75">
      <c r="A16" s="95" t="s">
        <v>24</v>
      </c>
      <c r="B16" s="88"/>
      <c r="C16" s="88"/>
      <c r="D16" s="88"/>
      <c r="E16" s="88"/>
      <c r="F16" s="88"/>
      <c r="G16" s="88"/>
      <c r="H16" s="88"/>
      <c r="I16" s="89"/>
      <c r="J16" s="39"/>
      <c r="K16" s="39"/>
      <c r="L16" s="39"/>
      <c r="M16" s="40"/>
    </row>
    <row r="17" spans="1:13" ht="18" customHeight="1">
      <c r="A17" s="84"/>
      <c r="B17" s="84"/>
      <c r="C17" s="84"/>
      <c r="D17" s="84" t="s">
        <v>13</v>
      </c>
      <c r="E17" s="84"/>
      <c r="F17" s="84"/>
      <c r="G17" s="93"/>
      <c r="H17" s="51" t="s">
        <v>8</v>
      </c>
      <c r="I17" s="51"/>
      <c r="J17" s="31"/>
      <c r="K17" s="81" t="s">
        <v>42</v>
      </c>
      <c r="L17" s="82"/>
      <c r="M17" s="42"/>
    </row>
    <row r="18" spans="1:13" ht="18" customHeight="1">
      <c r="A18" s="84"/>
      <c r="B18" s="84"/>
      <c r="C18" s="84"/>
      <c r="D18" s="52" t="s">
        <v>7</v>
      </c>
      <c r="E18" s="52" t="s">
        <v>8</v>
      </c>
      <c r="F18" s="53" t="s">
        <v>0</v>
      </c>
      <c r="G18" s="54" t="s">
        <v>1</v>
      </c>
      <c r="H18" s="10" t="s">
        <v>0</v>
      </c>
      <c r="I18" s="10" t="s">
        <v>1</v>
      </c>
      <c r="J18" s="31"/>
      <c r="K18" s="81">
        <f>COUNTIF(C5:I10,"&gt;199")</f>
        <v>11</v>
      </c>
      <c r="L18" s="82"/>
      <c r="M18" s="43"/>
    </row>
    <row r="19" spans="1:13" ht="21.95" customHeight="1">
      <c r="A19" s="77" t="s">
        <v>61</v>
      </c>
      <c r="B19" s="78"/>
      <c r="C19" s="78"/>
      <c r="D19">
        <v>9</v>
      </c>
      <c r="E19">
        <v>8</v>
      </c>
      <c r="F19" s="32">
        <v>17</v>
      </c>
      <c r="G19" s="32">
        <v>37</v>
      </c>
      <c r="H19" s="32">
        <v>4303</v>
      </c>
      <c r="I19" s="32">
        <v>8728</v>
      </c>
      <c r="J19" s="31"/>
      <c r="K19" s="37"/>
      <c r="L19" s="37"/>
      <c r="M19" s="43"/>
    </row>
    <row r="20" spans="1:13" ht="21.95" customHeight="1">
      <c r="A20" s="77" t="s">
        <v>63</v>
      </c>
      <c r="B20" s="78"/>
      <c r="C20" s="78"/>
      <c r="D20">
        <v>12</v>
      </c>
      <c r="E20">
        <v>6</v>
      </c>
      <c r="F20" s="32">
        <v>18</v>
      </c>
      <c r="G20" s="32">
        <v>33</v>
      </c>
      <c r="H20" s="32">
        <v>4172</v>
      </c>
      <c r="I20" s="32">
        <v>8345</v>
      </c>
      <c r="J20" s="31"/>
      <c r="K20" s="81" t="s">
        <v>43</v>
      </c>
      <c r="L20" s="83"/>
      <c r="M20" s="43"/>
    </row>
    <row r="21" spans="1:13" ht="21.95" customHeight="1">
      <c r="A21" s="77" t="s">
        <v>57</v>
      </c>
      <c r="B21" s="78"/>
      <c r="C21" s="78"/>
      <c r="D21">
        <v>6</v>
      </c>
      <c r="E21">
        <v>7</v>
      </c>
      <c r="F21" s="32">
        <v>13</v>
      </c>
      <c r="G21" s="32">
        <v>24</v>
      </c>
      <c r="H21" s="32">
        <v>4219</v>
      </c>
      <c r="I21" s="32">
        <v>8228</v>
      </c>
      <c r="J21" s="31"/>
      <c r="K21" s="81">
        <f>MAX(C5:I10)</f>
        <v>247</v>
      </c>
      <c r="L21" s="83"/>
      <c r="M21" s="42"/>
    </row>
    <row r="22" spans="1:13" ht="21.95" customHeight="1">
      <c r="A22" s="77" t="s">
        <v>62</v>
      </c>
      <c r="B22" s="78"/>
      <c r="C22" s="78"/>
      <c r="D22" s="67">
        <v>6</v>
      </c>
      <c r="E22" s="67">
        <v>1</v>
      </c>
      <c r="F22" s="32">
        <v>7</v>
      </c>
      <c r="G22" s="32">
        <v>23</v>
      </c>
      <c r="H22" s="33">
        <v>3722</v>
      </c>
      <c r="I22" s="33">
        <v>7826</v>
      </c>
      <c r="J22" s="31"/>
      <c r="K22" s="37"/>
      <c r="L22" s="37"/>
      <c r="M22" s="42"/>
    </row>
    <row r="23" spans="1:13" ht="21.95" customHeight="1">
      <c r="A23" s="77" t="s">
        <v>64</v>
      </c>
      <c r="B23" s="78"/>
      <c r="C23" s="78"/>
      <c r="D23" s="67">
        <v>2</v>
      </c>
      <c r="E23" s="73">
        <v>4</v>
      </c>
      <c r="F23" s="33">
        <v>6</v>
      </c>
      <c r="G23" s="33">
        <v>19</v>
      </c>
      <c r="H23" s="32">
        <v>3897</v>
      </c>
      <c r="I23" s="32">
        <v>7786</v>
      </c>
      <c r="J23" s="31"/>
      <c r="K23" s="81" t="s">
        <v>44</v>
      </c>
      <c r="L23" s="83"/>
      <c r="M23" s="42"/>
    </row>
    <row r="24" spans="1:13" ht="21.95" customHeight="1">
      <c r="A24" s="77" t="s">
        <v>58</v>
      </c>
      <c r="B24" s="78"/>
      <c r="C24" s="78"/>
      <c r="D24" s="67">
        <v>9</v>
      </c>
      <c r="E24" s="73">
        <v>5</v>
      </c>
      <c r="F24" s="32">
        <v>14</v>
      </c>
      <c r="G24" s="32">
        <v>17</v>
      </c>
      <c r="H24" s="32">
        <v>4099</v>
      </c>
      <c r="I24" s="32">
        <v>7805</v>
      </c>
      <c r="J24" s="31"/>
      <c r="K24" s="79">
        <f>MAX(C12:I12)</f>
        <v>700</v>
      </c>
      <c r="L24" s="80"/>
      <c r="M24" s="47"/>
    </row>
    <row r="25" spans="1:13" ht="21.95" customHeight="1">
      <c r="A25" s="77" t="s">
        <v>56</v>
      </c>
      <c r="B25" s="78"/>
      <c r="C25" s="78"/>
      <c r="D25" s="67">
        <v>6</v>
      </c>
      <c r="E25" s="73">
        <v>2</v>
      </c>
      <c r="F25" s="32">
        <v>8</v>
      </c>
      <c r="G25" s="32">
        <v>16</v>
      </c>
      <c r="H25" s="32">
        <v>3851</v>
      </c>
      <c r="I25" s="32">
        <v>7757</v>
      </c>
      <c r="J25" s="31"/>
      <c r="K25" s="79"/>
      <c r="L25" s="80"/>
      <c r="M25" s="47"/>
    </row>
    <row r="26" spans="1:13" ht="21.95" customHeight="1">
      <c r="A26" s="77" t="s">
        <v>65</v>
      </c>
      <c r="B26" s="78"/>
      <c r="C26" s="78"/>
      <c r="D26" s="67">
        <v>6</v>
      </c>
      <c r="E26" s="73">
        <v>3</v>
      </c>
      <c r="F26" s="32">
        <v>9</v>
      </c>
      <c r="G26" s="32">
        <v>15</v>
      </c>
      <c r="H26" s="32">
        <v>3895</v>
      </c>
      <c r="I26" s="32">
        <v>7646</v>
      </c>
      <c r="J26" s="31"/>
      <c r="K26" s="79"/>
      <c r="L26" s="80"/>
      <c r="M26" s="47"/>
    </row>
  </sheetData>
  <mergeCells count="30">
    <mergeCell ref="H2:H3"/>
    <mergeCell ref="A16:I16"/>
    <mergeCell ref="K24:L24"/>
    <mergeCell ref="K17:L17"/>
    <mergeCell ref="K18:L18"/>
    <mergeCell ref="K20:L20"/>
    <mergeCell ref="K21:L21"/>
    <mergeCell ref="K23:L23"/>
    <mergeCell ref="A17:C17"/>
    <mergeCell ref="A18:C18"/>
    <mergeCell ref="A20:C20"/>
    <mergeCell ref="C2:C3"/>
    <mergeCell ref="G2:G3"/>
    <mergeCell ref="A21:C21"/>
    <mergeCell ref="A25:C25"/>
    <mergeCell ref="K25:L25"/>
    <mergeCell ref="A26:C26"/>
    <mergeCell ref="K26:L26"/>
    <mergeCell ref="A1:L1"/>
    <mergeCell ref="K14:M14"/>
    <mergeCell ref="E2:E3"/>
    <mergeCell ref="F2:F3"/>
    <mergeCell ref="I2:I3"/>
    <mergeCell ref="D2:D3"/>
    <mergeCell ref="D17:G17"/>
    <mergeCell ref="A2:B3"/>
    <mergeCell ref="A23:C23"/>
    <mergeCell ref="A24:C24"/>
    <mergeCell ref="A22:C22"/>
    <mergeCell ref="A19:C19"/>
  </mergeCells>
  <conditionalFormatting sqref="C14:I14">
    <cfRule type="expression" dxfId="92" priority="12">
      <formula>$C$12=0</formula>
    </cfRule>
  </conditionalFormatting>
  <conditionalFormatting sqref="K5:M10 K12:M12 K14:M14 C12:I12">
    <cfRule type="cellIs" dxfId="91" priority="11" operator="equal">
      <formula>0</formula>
    </cfRule>
  </conditionalFormatting>
  <conditionalFormatting sqref="K21 K24:L24 K18">
    <cfRule type="cellIs" dxfId="90" priority="10" stopIfTrue="1" operator="equal">
      <formula>0</formula>
    </cfRule>
  </conditionalFormatting>
  <conditionalFormatting sqref="K21 K24:L24 K18">
    <cfRule type="cellIs" dxfId="89" priority="9" stopIfTrue="1" operator="equal">
      <formula>0</formula>
    </cfRule>
  </conditionalFormatting>
  <conditionalFormatting sqref="C5:I10">
    <cfRule type="cellIs" dxfId="88" priority="8" operator="greaterThan">
      <formula>199</formula>
    </cfRule>
  </conditionalFormatting>
  <conditionalFormatting sqref="C12:I12">
    <cfRule type="cellIs" dxfId="87" priority="7" operator="greaterThan">
      <formula>599</formula>
    </cfRule>
  </conditionalFormatting>
  <conditionalFormatting sqref="K25:L26">
    <cfRule type="cellIs" dxfId="86" priority="6" stopIfTrue="1" operator="equal">
      <formula>0</formula>
    </cfRule>
  </conditionalFormatting>
  <conditionalFormatting sqref="K25:L26">
    <cfRule type="cellIs" dxfId="85" priority="5" stopIfTrue="1" operator="equal">
      <formula>0</formula>
    </cfRule>
  </conditionalFormatting>
  <conditionalFormatting sqref="C12:I12">
    <cfRule type="cellIs" dxfId="84" priority="4" operator="equal">
      <formula>0</formula>
    </cfRule>
  </conditionalFormatting>
  <conditionalFormatting sqref="C12:I12">
    <cfRule type="cellIs" dxfId="83" priority="3" operator="greaterThan">
      <formula>599</formula>
    </cfRule>
  </conditionalFormatting>
  <conditionalFormatting sqref="C14:I14">
    <cfRule type="expression" dxfId="82" priority="2">
      <formula>$C$12=0</formula>
    </cfRule>
  </conditionalFormatting>
  <conditionalFormatting sqref="A5:A10">
    <cfRule type="cellIs" dxfId="81" priority="1" operator="equal">
      <formula>0</formula>
    </cfRule>
  </conditionalFormatting>
  <printOptions horizontalCentered="1" gridLines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zoomScale="80" zoomScaleNormal="80" workbookViewId="0">
      <selection activeCell="A19" sqref="A19:C26"/>
    </sheetView>
  </sheetViews>
  <sheetFormatPr defaultRowHeight="12.75"/>
  <cols>
    <col min="1" max="1" width="24.7109375" customWidth="1"/>
    <col min="2" max="2" width="2.7109375" customWidth="1"/>
    <col min="3" max="9" width="11.7109375" customWidth="1"/>
    <col min="10" max="10" width="2.7109375" customWidth="1"/>
    <col min="11" max="11" width="8.7109375" customWidth="1"/>
    <col min="12" max="12" width="11.7109375" customWidth="1"/>
    <col min="13" max="13" width="11.85546875" customWidth="1"/>
  </cols>
  <sheetData>
    <row r="1" spans="1:13" s="2" customFormat="1" ht="33" customHeight="1">
      <c r="A1" s="90" t="str">
        <f>Schema!A1</f>
        <v>N.M.T.L.   Garage 33/Stadsherberg/Ducdalf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26" t="s">
        <v>27</v>
      </c>
    </row>
    <row r="2" spans="1:13" ht="18" customHeight="1">
      <c r="A2" s="85" t="s">
        <v>53</v>
      </c>
      <c r="B2" s="85"/>
      <c r="C2" s="84"/>
      <c r="D2" s="84"/>
      <c r="E2" s="84"/>
      <c r="F2" s="84"/>
      <c r="G2" s="84"/>
      <c r="H2" s="84"/>
      <c r="I2" s="84"/>
    </row>
    <row r="3" spans="1:13" s="3" customFormat="1" ht="18" customHeight="1">
      <c r="A3" s="85"/>
      <c r="B3" s="85"/>
      <c r="C3" s="84"/>
      <c r="D3" s="84"/>
      <c r="E3" s="84"/>
      <c r="F3" s="84"/>
      <c r="G3" s="84"/>
      <c r="H3" s="84"/>
      <c r="I3" s="84"/>
      <c r="J3" s="13"/>
      <c r="K3" s="4"/>
      <c r="L3" s="4"/>
      <c r="M3" s="4"/>
    </row>
    <row r="4" spans="1:13" s="3" customFormat="1" ht="18" customHeight="1">
      <c r="A4" s="3" t="s">
        <v>4</v>
      </c>
      <c r="C4" s="3" t="s">
        <v>5</v>
      </c>
      <c r="D4" s="3" t="s">
        <v>6</v>
      </c>
      <c r="E4" s="3" t="s">
        <v>37</v>
      </c>
      <c r="F4" s="3" t="s">
        <v>38</v>
      </c>
      <c r="G4" s="3" t="s">
        <v>39</v>
      </c>
      <c r="H4" s="3" t="s">
        <v>50</v>
      </c>
      <c r="I4" s="3" t="s">
        <v>51</v>
      </c>
      <c r="J4" s="13"/>
      <c r="K4" s="3" t="s">
        <v>7</v>
      </c>
      <c r="L4" s="3" t="s">
        <v>8</v>
      </c>
      <c r="M4" s="3" t="s">
        <v>9</v>
      </c>
    </row>
    <row r="5" spans="1:13" s="3" customFormat="1" ht="21" customHeight="1">
      <c r="A5" s="3" t="str">
        <f>Schema!A5</f>
        <v>Jan Passies</v>
      </c>
      <c r="C5" s="48"/>
      <c r="D5" s="48"/>
      <c r="E5" s="48"/>
      <c r="F5" s="48"/>
      <c r="G5" s="48"/>
      <c r="H5" s="48"/>
      <c r="I5" s="48"/>
      <c r="J5" s="31"/>
      <c r="K5" s="30">
        <f t="shared" ref="K5:K10" si="0">COUNT(C5:I5)</f>
        <v>0</v>
      </c>
      <c r="L5" s="17">
        <f t="shared" ref="L5:L10" si="1">SUM(C5:I5)</f>
        <v>0</v>
      </c>
      <c r="M5" s="22">
        <f>IF(K5&gt;0,L5/K5,0)</f>
        <v>0</v>
      </c>
    </row>
    <row r="6" spans="1:13" s="3" customFormat="1" ht="21" customHeight="1">
      <c r="A6" s="3" t="str">
        <f>Schema!A6</f>
        <v>Simon Klaver</v>
      </c>
      <c r="C6" s="48">
        <v>182</v>
      </c>
      <c r="D6" s="48">
        <v>204</v>
      </c>
      <c r="E6" s="48">
        <v>237</v>
      </c>
      <c r="F6" s="48">
        <v>266</v>
      </c>
      <c r="G6" s="48">
        <v>191</v>
      </c>
      <c r="H6" s="48">
        <v>192</v>
      </c>
      <c r="I6" s="48">
        <v>208</v>
      </c>
      <c r="J6" s="31"/>
      <c r="K6" s="30">
        <f t="shared" si="0"/>
        <v>7</v>
      </c>
      <c r="L6" s="17">
        <f t="shared" si="1"/>
        <v>1480</v>
      </c>
      <c r="M6" s="22">
        <f t="shared" ref="M6:M12" si="2">IF(K6&gt;0,L6/K6,0)</f>
        <v>211.42857142857142</v>
      </c>
    </row>
    <row r="7" spans="1:13" s="3" customFormat="1" ht="21" customHeight="1">
      <c r="A7" s="3" t="str">
        <f>Schema!A7</f>
        <v>Arnold Veendorp</v>
      </c>
      <c r="C7" s="48"/>
      <c r="D7" s="48"/>
      <c r="E7" s="48"/>
      <c r="F7" s="48"/>
      <c r="G7" s="48"/>
      <c r="H7" s="48"/>
      <c r="I7" s="48"/>
      <c r="J7" s="31"/>
      <c r="K7" s="30">
        <f t="shared" si="0"/>
        <v>0</v>
      </c>
      <c r="L7" s="17">
        <f t="shared" si="1"/>
        <v>0</v>
      </c>
      <c r="M7" s="22">
        <f t="shared" si="2"/>
        <v>0</v>
      </c>
    </row>
    <row r="8" spans="1:13" s="3" customFormat="1" ht="21" customHeight="1">
      <c r="A8" s="3" t="str">
        <f>Schema!A8</f>
        <v>Christiaan Veendorp</v>
      </c>
      <c r="C8" s="48">
        <v>227</v>
      </c>
      <c r="D8" s="48">
        <v>204</v>
      </c>
      <c r="E8" s="48">
        <v>265</v>
      </c>
      <c r="F8" s="48">
        <v>196</v>
      </c>
      <c r="G8" s="48">
        <v>236</v>
      </c>
      <c r="H8" s="48">
        <v>185</v>
      </c>
      <c r="I8" s="48">
        <v>163</v>
      </c>
      <c r="J8" s="31"/>
      <c r="K8" s="30">
        <f t="shared" si="0"/>
        <v>7</v>
      </c>
      <c r="L8" s="17">
        <f t="shared" si="1"/>
        <v>1476</v>
      </c>
      <c r="M8" s="22">
        <f t="shared" si="2"/>
        <v>210.85714285714286</v>
      </c>
    </row>
    <row r="9" spans="1:13" s="3" customFormat="1" ht="21" customHeight="1">
      <c r="A9" s="3" t="str">
        <f>Schema!A9</f>
        <v>Stefan Menting</v>
      </c>
      <c r="C9" s="48">
        <v>176</v>
      </c>
      <c r="D9" s="48">
        <v>147</v>
      </c>
      <c r="E9" s="48">
        <v>190</v>
      </c>
      <c r="F9" s="48">
        <v>191</v>
      </c>
      <c r="G9" s="48">
        <v>164</v>
      </c>
      <c r="H9" s="48">
        <v>166</v>
      </c>
      <c r="I9" s="48">
        <v>177</v>
      </c>
      <c r="J9" s="31"/>
      <c r="K9" s="30">
        <f t="shared" si="0"/>
        <v>7</v>
      </c>
      <c r="L9" s="17">
        <f t="shared" si="1"/>
        <v>1211</v>
      </c>
      <c r="M9" s="22">
        <f t="shared" si="2"/>
        <v>173</v>
      </c>
    </row>
    <row r="10" spans="1:13" s="3" customFormat="1" ht="21" customHeight="1">
      <c r="A10" s="3">
        <f>Schema!A10</f>
        <v>0</v>
      </c>
      <c r="C10" s="48"/>
      <c r="D10" s="48"/>
      <c r="E10" s="48"/>
      <c r="F10" s="48"/>
      <c r="G10" s="48"/>
      <c r="H10" s="48"/>
      <c r="I10" s="48"/>
      <c r="J10" s="31"/>
      <c r="K10" s="30">
        <f t="shared" si="0"/>
        <v>0</v>
      </c>
      <c r="L10" s="17">
        <f t="shared" si="1"/>
        <v>0</v>
      </c>
      <c r="M10" s="22">
        <f t="shared" si="2"/>
        <v>0</v>
      </c>
    </row>
    <row r="11" spans="1:13" s="3" customFormat="1" ht="21" customHeight="1">
      <c r="C11" s="30"/>
      <c r="D11" s="30"/>
      <c r="E11" s="30"/>
      <c r="F11" s="30"/>
      <c r="G11" s="30"/>
      <c r="H11" s="30"/>
      <c r="I11" s="30"/>
      <c r="J11" s="31"/>
      <c r="K11" s="30"/>
      <c r="L11" s="17"/>
      <c r="M11" s="22"/>
    </row>
    <row r="12" spans="1:13" s="3" customFormat="1" ht="24" customHeight="1">
      <c r="A12" s="3" t="s">
        <v>10</v>
      </c>
      <c r="C12" s="30">
        <f t="shared" ref="C12:I12" si="3">SUM(C5:C11)</f>
        <v>585</v>
      </c>
      <c r="D12" s="30">
        <f t="shared" si="3"/>
        <v>555</v>
      </c>
      <c r="E12" s="30">
        <f t="shared" si="3"/>
        <v>692</v>
      </c>
      <c r="F12" s="30">
        <f t="shared" si="3"/>
        <v>653</v>
      </c>
      <c r="G12" s="30">
        <f t="shared" si="3"/>
        <v>591</v>
      </c>
      <c r="H12" s="30">
        <f t="shared" si="3"/>
        <v>543</v>
      </c>
      <c r="I12" s="30">
        <f t="shared" si="3"/>
        <v>548</v>
      </c>
      <c r="J12" s="31"/>
      <c r="K12" s="30">
        <f>SUM(K5:K11)</f>
        <v>21</v>
      </c>
      <c r="L12" s="17">
        <f>SUM(L5:L11)</f>
        <v>4167</v>
      </c>
      <c r="M12" s="22">
        <f t="shared" si="2"/>
        <v>198.42857142857142</v>
      </c>
    </row>
    <row r="13" spans="1:13" s="3" customFormat="1" ht="24" customHeight="1">
      <c r="A13" s="3" t="s">
        <v>2</v>
      </c>
      <c r="C13" s="30">
        <v>596</v>
      </c>
      <c r="D13" s="30">
        <v>523</v>
      </c>
      <c r="E13" s="30">
        <v>621</v>
      </c>
      <c r="F13" s="30">
        <v>548</v>
      </c>
      <c r="G13" s="30">
        <v>535</v>
      </c>
      <c r="H13" s="30">
        <v>638</v>
      </c>
      <c r="I13" s="30">
        <v>539</v>
      </c>
      <c r="J13" s="31"/>
      <c r="K13" s="30"/>
      <c r="L13" s="30"/>
      <c r="M13" s="30"/>
    </row>
    <row r="14" spans="1:13" s="3" customFormat="1" ht="24" customHeight="1">
      <c r="A14" s="3" t="s">
        <v>11</v>
      </c>
      <c r="C14" s="30">
        <f t="shared" ref="C14:I14" si="4">IF(C12&gt;0,IF(C12&gt;C13,2,IF(C12=C13,0.5,0)),0)</f>
        <v>0</v>
      </c>
      <c r="D14" s="30">
        <f t="shared" si="4"/>
        <v>2</v>
      </c>
      <c r="E14" s="30">
        <f t="shared" si="4"/>
        <v>2</v>
      </c>
      <c r="F14" s="30">
        <f t="shared" si="4"/>
        <v>2</v>
      </c>
      <c r="G14" s="30">
        <f t="shared" si="4"/>
        <v>2</v>
      </c>
      <c r="H14" s="30">
        <f t="shared" si="4"/>
        <v>0</v>
      </c>
      <c r="I14" s="30">
        <f t="shared" si="4"/>
        <v>2</v>
      </c>
      <c r="J14" s="31"/>
      <c r="K14" s="94">
        <f>SUM(C14:I14)</f>
        <v>10</v>
      </c>
      <c r="L14" s="94"/>
      <c r="M14" s="94"/>
    </row>
    <row r="15" spans="1:13" s="7" customFormat="1" ht="13.5" customHeight="1">
      <c r="F15" s="28"/>
      <c r="G15" s="6"/>
      <c r="H15" s="6"/>
      <c r="I15" s="29"/>
      <c r="J15" s="27"/>
      <c r="K15" s="27"/>
      <c r="L15" s="27"/>
      <c r="M15" s="27"/>
    </row>
    <row r="16" spans="1:13" s="5" customFormat="1" ht="27.75">
      <c r="A16" s="95" t="s">
        <v>28</v>
      </c>
      <c r="B16" s="88"/>
      <c r="C16" s="88"/>
      <c r="D16" s="88"/>
      <c r="E16" s="88"/>
      <c r="F16" s="88"/>
      <c r="G16" s="88"/>
      <c r="H16" s="88"/>
      <c r="I16" s="89"/>
      <c r="J16" s="39"/>
      <c r="K16" s="39"/>
      <c r="L16" s="39"/>
      <c r="M16" s="40"/>
    </row>
    <row r="17" spans="1:13" ht="18" customHeight="1">
      <c r="A17" s="84"/>
      <c r="B17" s="84"/>
      <c r="C17" s="84"/>
      <c r="D17" s="84" t="s">
        <v>13</v>
      </c>
      <c r="E17" s="84"/>
      <c r="F17" s="84"/>
      <c r="G17" s="93"/>
      <c r="H17" s="51" t="s">
        <v>8</v>
      </c>
      <c r="I17" s="51"/>
      <c r="J17" s="31"/>
      <c r="K17" s="81" t="s">
        <v>42</v>
      </c>
      <c r="L17" s="82"/>
      <c r="M17" s="42"/>
    </row>
    <row r="18" spans="1:13" ht="18" customHeight="1">
      <c r="A18" s="84"/>
      <c r="B18" s="84"/>
      <c r="C18" s="84"/>
      <c r="D18" s="52" t="s">
        <v>7</v>
      </c>
      <c r="E18" s="52" t="s">
        <v>8</v>
      </c>
      <c r="F18" s="53" t="s">
        <v>0</v>
      </c>
      <c r="G18" s="54" t="s">
        <v>1</v>
      </c>
      <c r="H18" s="10" t="s">
        <v>0</v>
      </c>
      <c r="I18" s="10" t="s">
        <v>1</v>
      </c>
      <c r="J18" s="31"/>
      <c r="K18" s="81">
        <f>COUNTIF(C5:I10,"&gt;199")</f>
        <v>8</v>
      </c>
      <c r="L18" s="82"/>
      <c r="M18" s="43"/>
    </row>
    <row r="19" spans="1:13" ht="21.95" customHeight="1">
      <c r="A19" s="77" t="s">
        <v>61</v>
      </c>
      <c r="B19" s="78"/>
      <c r="C19" s="78"/>
      <c r="D19">
        <v>10</v>
      </c>
      <c r="E19">
        <v>7</v>
      </c>
      <c r="F19" s="32">
        <v>17</v>
      </c>
      <c r="G19" s="32">
        <v>54</v>
      </c>
      <c r="H19" s="32">
        <v>4167</v>
      </c>
      <c r="I19" s="32">
        <v>12895</v>
      </c>
      <c r="J19" s="31"/>
      <c r="K19" s="37"/>
      <c r="L19" s="37"/>
      <c r="M19" s="43"/>
    </row>
    <row r="20" spans="1:13" ht="21.95" customHeight="1">
      <c r="A20" s="77" t="s">
        <v>63</v>
      </c>
      <c r="B20" s="78"/>
      <c r="C20" s="78"/>
      <c r="D20">
        <v>9</v>
      </c>
      <c r="E20">
        <v>6</v>
      </c>
      <c r="F20" s="32">
        <v>15</v>
      </c>
      <c r="G20" s="32">
        <v>48</v>
      </c>
      <c r="H20" s="32">
        <v>4103</v>
      </c>
      <c r="I20" s="32">
        <v>12448</v>
      </c>
      <c r="J20" s="31"/>
      <c r="K20" s="81" t="s">
        <v>43</v>
      </c>
      <c r="L20" s="83"/>
      <c r="M20" s="43"/>
    </row>
    <row r="21" spans="1:13" ht="21.95" customHeight="1">
      <c r="A21" s="77" t="s">
        <v>58</v>
      </c>
      <c r="B21" s="78"/>
      <c r="C21" s="78"/>
      <c r="D21">
        <v>13</v>
      </c>
      <c r="E21">
        <v>8</v>
      </c>
      <c r="F21" s="32">
        <v>21</v>
      </c>
      <c r="G21" s="32">
        <v>38</v>
      </c>
      <c r="H21" s="32">
        <v>4505</v>
      </c>
      <c r="I21" s="32">
        <v>12310</v>
      </c>
      <c r="J21" s="31"/>
      <c r="K21" s="81">
        <f>MAX(C5:I10)</f>
        <v>266</v>
      </c>
      <c r="L21" s="83"/>
      <c r="M21" s="42"/>
    </row>
    <row r="22" spans="1:13" ht="21.95" customHeight="1">
      <c r="A22" s="77" t="s">
        <v>62</v>
      </c>
      <c r="B22" s="78"/>
      <c r="C22" s="78"/>
      <c r="D22" s="67">
        <v>8</v>
      </c>
      <c r="E22" s="67">
        <v>5</v>
      </c>
      <c r="F22" s="32">
        <v>13</v>
      </c>
      <c r="G22" s="32">
        <v>36</v>
      </c>
      <c r="H22" s="33">
        <v>3979</v>
      </c>
      <c r="I22" s="33">
        <v>11805</v>
      </c>
      <c r="J22" s="31"/>
      <c r="K22" s="37"/>
      <c r="L22" s="37"/>
      <c r="M22" s="42"/>
    </row>
    <row r="23" spans="1:13" ht="21.95" customHeight="1">
      <c r="A23" s="77" t="s">
        <v>57</v>
      </c>
      <c r="B23" s="78"/>
      <c r="C23" s="78"/>
      <c r="D23" s="67">
        <v>4</v>
      </c>
      <c r="E23" s="74">
        <v>4</v>
      </c>
      <c r="F23" s="33">
        <v>8</v>
      </c>
      <c r="G23" s="33">
        <v>32</v>
      </c>
      <c r="H23" s="32">
        <v>3974</v>
      </c>
      <c r="I23" s="32">
        <v>12202</v>
      </c>
      <c r="J23" s="31"/>
      <c r="K23" s="81" t="s">
        <v>44</v>
      </c>
      <c r="L23" s="83"/>
      <c r="M23" s="42"/>
    </row>
    <row r="24" spans="1:13" ht="21.95" customHeight="1">
      <c r="A24" s="77" t="s">
        <v>64</v>
      </c>
      <c r="B24" s="78"/>
      <c r="C24" s="78"/>
      <c r="D24" s="67">
        <v>6</v>
      </c>
      <c r="E24" s="74">
        <v>3</v>
      </c>
      <c r="F24" s="32">
        <v>9</v>
      </c>
      <c r="G24" s="32">
        <v>28</v>
      </c>
      <c r="H24" s="32">
        <v>3971</v>
      </c>
      <c r="I24" s="32">
        <v>11757</v>
      </c>
      <c r="J24" s="31"/>
      <c r="K24" s="79">
        <f>MAX(C12:I12)</f>
        <v>692</v>
      </c>
      <c r="L24" s="80"/>
      <c r="M24" s="47"/>
    </row>
    <row r="25" spans="1:13" ht="21.95" customHeight="1">
      <c r="A25" s="77" t="s">
        <v>56</v>
      </c>
      <c r="B25" s="78"/>
      <c r="C25" s="78"/>
      <c r="D25" s="67">
        <v>2</v>
      </c>
      <c r="E25" s="74">
        <v>2</v>
      </c>
      <c r="F25" s="32">
        <v>4</v>
      </c>
      <c r="G25" s="32">
        <v>20</v>
      </c>
      <c r="H25" s="32">
        <v>3882</v>
      </c>
      <c r="I25" s="32">
        <v>11639</v>
      </c>
      <c r="J25" s="31"/>
      <c r="K25" s="79"/>
      <c r="L25" s="80"/>
      <c r="M25" s="47"/>
    </row>
    <row r="26" spans="1:13" ht="21.95" customHeight="1">
      <c r="A26" s="77" t="s">
        <v>65</v>
      </c>
      <c r="B26" s="78"/>
      <c r="C26" s="78"/>
      <c r="D26" s="67">
        <v>4</v>
      </c>
      <c r="E26" s="74">
        <v>1</v>
      </c>
      <c r="F26" s="32">
        <v>5</v>
      </c>
      <c r="G26" s="32">
        <v>20</v>
      </c>
      <c r="H26" s="32">
        <v>3806</v>
      </c>
      <c r="I26" s="32">
        <v>11452</v>
      </c>
      <c r="J26" s="31"/>
      <c r="K26" s="79"/>
      <c r="L26" s="80"/>
      <c r="M26" s="47"/>
    </row>
  </sheetData>
  <mergeCells count="30">
    <mergeCell ref="K23:L23"/>
    <mergeCell ref="K24:L24"/>
    <mergeCell ref="A1:L1"/>
    <mergeCell ref="A17:C17"/>
    <mergeCell ref="A18:C18"/>
    <mergeCell ref="A21:C21"/>
    <mergeCell ref="A19:C19"/>
    <mergeCell ref="A22:C22"/>
    <mergeCell ref="D2:D3"/>
    <mergeCell ref="A16:I16"/>
    <mergeCell ref="A2:B3"/>
    <mergeCell ref="K20:L20"/>
    <mergeCell ref="K21:L21"/>
    <mergeCell ref="A23:C23"/>
    <mergeCell ref="A26:C26"/>
    <mergeCell ref="K26:L26"/>
    <mergeCell ref="G2:G3"/>
    <mergeCell ref="H2:H3"/>
    <mergeCell ref="D17:G17"/>
    <mergeCell ref="I2:I3"/>
    <mergeCell ref="F2:F3"/>
    <mergeCell ref="C2:C3"/>
    <mergeCell ref="K14:M14"/>
    <mergeCell ref="E2:E3"/>
    <mergeCell ref="K17:L17"/>
    <mergeCell ref="K18:L18"/>
    <mergeCell ref="A25:C25"/>
    <mergeCell ref="K25:L25"/>
    <mergeCell ref="A24:C24"/>
    <mergeCell ref="A20:C20"/>
  </mergeCells>
  <conditionalFormatting sqref="C14:I14">
    <cfRule type="expression" dxfId="80" priority="16">
      <formula>$C$12=0</formula>
    </cfRule>
  </conditionalFormatting>
  <conditionalFormatting sqref="K5:M10 K12:M12 K14:M14 C12:I12">
    <cfRule type="cellIs" dxfId="79" priority="15" operator="equal">
      <formula>0</formula>
    </cfRule>
  </conditionalFormatting>
  <conditionalFormatting sqref="K21 K24:L24 K18">
    <cfRule type="cellIs" dxfId="78" priority="14" stopIfTrue="1" operator="equal">
      <formula>0</formula>
    </cfRule>
  </conditionalFormatting>
  <conditionalFormatting sqref="C5:I10">
    <cfRule type="cellIs" dxfId="77" priority="8" operator="greaterThan">
      <formula>199</formula>
    </cfRule>
  </conditionalFormatting>
  <conditionalFormatting sqref="C12:I12">
    <cfRule type="cellIs" dxfId="76" priority="9" operator="greaterThan">
      <formula>599</formula>
    </cfRule>
  </conditionalFormatting>
  <conditionalFormatting sqref="K25:L26">
    <cfRule type="cellIs" dxfId="75" priority="7" stopIfTrue="1" operator="equal">
      <formula>0</formula>
    </cfRule>
  </conditionalFormatting>
  <conditionalFormatting sqref="C12:I12">
    <cfRule type="cellIs" dxfId="74" priority="6" operator="equal">
      <formula>0</formula>
    </cfRule>
  </conditionalFormatting>
  <conditionalFormatting sqref="C12:I12">
    <cfRule type="cellIs" dxfId="73" priority="5" operator="greaterThan">
      <formula>599</formula>
    </cfRule>
  </conditionalFormatting>
  <conditionalFormatting sqref="C14:I14">
    <cfRule type="expression" dxfId="72" priority="4">
      <formula>$C$12=0</formula>
    </cfRule>
  </conditionalFormatting>
  <conditionalFormatting sqref="A5:A10">
    <cfRule type="cellIs" dxfId="71" priority="3" operator="equal">
      <formula>0</formula>
    </cfRule>
  </conditionalFormatting>
  <conditionalFormatting sqref="C13:I13">
    <cfRule type="expression" dxfId="70" priority="2">
      <formula>$C$12=0</formula>
    </cfRule>
  </conditionalFormatting>
  <conditionalFormatting sqref="C13:I13">
    <cfRule type="expression" dxfId="69" priority="1">
      <formula>$C$12=0</formula>
    </cfRule>
  </conditionalFormatting>
  <printOptions horizontalCentered="1" gridLines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6"/>
  <sheetViews>
    <sheetView zoomScale="80" zoomScaleNormal="80" workbookViewId="0">
      <selection activeCell="A19" sqref="A19:C26"/>
    </sheetView>
  </sheetViews>
  <sheetFormatPr defaultRowHeight="12.75"/>
  <cols>
    <col min="1" max="1" width="24.7109375" customWidth="1"/>
    <col min="2" max="2" width="2.7109375" customWidth="1"/>
    <col min="3" max="9" width="11.7109375" customWidth="1"/>
    <col min="10" max="10" width="2.7109375" customWidth="1"/>
    <col min="11" max="11" width="8.7109375" customWidth="1"/>
    <col min="12" max="12" width="11.7109375" customWidth="1"/>
    <col min="13" max="13" width="11.85546875" customWidth="1"/>
  </cols>
  <sheetData>
    <row r="1" spans="1:13" s="2" customFormat="1" ht="33" customHeight="1">
      <c r="A1" s="90" t="str">
        <f>Schema!A1</f>
        <v>N.M.T.L.   Garage 33/Stadsherberg/Ducdalf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26" t="s">
        <v>29</v>
      </c>
    </row>
    <row r="2" spans="1:13" ht="18" customHeight="1">
      <c r="A2" s="85" t="s">
        <v>53</v>
      </c>
      <c r="B2" s="85"/>
      <c r="C2" s="84"/>
      <c r="D2" s="84"/>
      <c r="E2" s="84"/>
      <c r="F2" s="84"/>
      <c r="G2" s="84"/>
      <c r="H2" s="84"/>
      <c r="I2" s="84"/>
    </row>
    <row r="3" spans="1:13" s="3" customFormat="1" ht="18" customHeight="1">
      <c r="A3" s="85"/>
      <c r="B3" s="85"/>
      <c r="C3" s="84"/>
      <c r="D3" s="84"/>
      <c r="E3" s="84"/>
      <c r="F3" s="84"/>
      <c r="G3" s="84"/>
      <c r="H3" s="84"/>
      <c r="I3" s="84"/>
      <c r="J3" s="13"/>
      <c r="K3" s="4"/>
      <c r="L3" s="4"/>
      <c r="M3" s="4"/>
    </row>
    <row r="4" spans="1:13" s="3" customFormat="1" ht="18" customHeight="1">
      <c r="A4" s="3" t="s">
        <v>4</v>
      </c>
      <c r="C4" s="3" t="s">
        <v>5</v>
      </c>
      <c r="D4" s="3" t="s">
        <v>6</v>
      </c>
      <c r="E4" s="3" t="s">
        <v>37</v>
      </c>
      <c r="F4" s="3" t="s">
        <v>38</v>
      </c>
      <c r="G4" s="3" t="s">
        <v>39</v>
      </c>
      <c r="H4" s="3" t="s">
        <v>50</v>
      </c>
      <c r="I4" s="3" t="s">
        <v>51</v>
      </c>
      <c r="J4" s="13"/>
      <c r="K4" s="3" t="s">
        <v>7</v>
      </c>
      <c r="L4" s="3" t="s">
        <v>8</v>
      </c>
      <c r="M4" s="3" t="s">
        <v>9</v>
      </c>
    </row>
    <row r="5" spans="1:13" s="3" customFormat="1" ht="21" customHeight="1">
      <c r="A5" s="3" t="str">
        <f>Schema!A5</f>
        <v>Jan Passies</v>
      </c>
      <c r="C5" s="48">
        <v>164</v>
      </c>
      <c r="D5" s="48">
        <v>159</v>
      </c>
      <c r="E5" s="48"/>
      <c r="F5" s="48">
        <v>213</v>
      </c>
      <c r="G5" s="48">
        <v>175</v>
      </c>
      <c r="H5" s="48">
        <v>170</v>
      </c>
      <c r="I5" s="48">
        <v>166</v>
      </c>
      <c r="J5" s="31"/>
      <c r="K5" s="30">
        <f t="shared" ref="K5:K10" si="0">COUNT(C5:I5)</f>
        <v>6</v>
      </c>
      <c r="L5" s="17">
        <f t="shared" ref="L5:L10" si="1">SUM(C5:I5)</f>
        <v>1047</v>
      </c>
      <c r="M5" s="22">
        <f>IF(K5&gt;0,L5/K5,0)</f>
        <v>174.5</v>
      </c>
    </row>
    <row r="6" spans="1:13" s="3" customFormat="1" ht="21" customHeight="1">
      <c r="A6" s="3" t="str">
        <f>Schema!A6</f>
        <v>Simon Klaver</v>
      </c>
      <c r="C6" s="48">
        <v>214</v>
      </c>
      <c r="D6" s="48">
        <v>159</v>
      </c>
      <c r="E6" s="48">
        <v>190</v>
      </c>
      <c r="F6" s="48">
        <v>165</v>
      </c>
      <c r="G6" s="48">
        <v>178</v>
      </c>
      <c r="H6" s="48">
        <v>215</v>
      </c>
      <c r="I6" s="48">
        <v>160</v>
      </c>
      <c r="J6" s="31"/>
      <c r="K6" s="30">
        <f t="shared" si="0"/>
        <v>7</v>
      </c>
      <c r="L6" s="17">
        <f t="shared" si="1"/>
        <v>1281</v>
      </c>
      <c r="M6" s="22">
        <f t="shared" ref="M6:M12" si="2">IF(K6&gt;0,L6/K6,0)</f>
        <v>183</v>
      </c>
    </row>
    <row r="7" spans="1:13" s="3" customFormat="1" ht="21" customHeight="1">
      <c r="A7" s="3" t="str">
        <f>Schema!A7</f>
        <v>Arnold Veendorp</v>
      </c>
      <c r="C7" s="48"/>
      <c r="D7" s="48"/>
      <c r="E7" s="48"/>
      <c r="F7" s="48"/>
      <c r="G7" s="48"/>
      <c r="H7" s="48"/>
      <c r="I7" s="48"/>
      <c r="J7" s="31"/>
      <c r="K7" s="30">
        <f t="shared" si="0"/>
        <v>0</v>
      </c>
      <c r="L7" s="17">
        <f t="shared" si="1"/>
        <v>0</v>
      </c>
      <c r="M7" s="22">
        <f t="shared" si="2"/>
        <v>0</v>
      </c>
    </row>
    <row r="8" spans="1:13" s="3" customFormat="1" ht="21" customHeight="1">
      <c r="A8" s="3" t="str">
        <f>Schema!A8</f>
        <v>Christiaan Veendorp</v>
      </c>
      <c r="C8" s="48">
        <v>188</v>
      </c>
      <c r="D8" s="48">
        <v>244</v>
      </c>
      <c r="E8" s="48">
        <v>225</v>
      </c>
      <c r="F8" s="48">
        <v>202</v>
      </c>
      <c r="G8" s="48">
        <v>226</v>
      </c>
      <c r="H8" s="48">
        <v>211</v>
      </c>
      <c r="I8" s="48">
        <v>179</v>
      </c>
      <c r="J8" s="31"/>
      <c r="K8" s="30">
        <f t="shared" si="0"/>
        <v>7</v>
      </c>
      <c r="L8" s="17">
        <f t="shared" si="1"/>
        <v>1475</v>
      </c>
      <c r="M8" s="22">
        <f t="shared" si="2"/>
        <v>210.71428571428572</v>
      </c>
    </row>
    <row r="9" spans="1:13" s="3" customFormat="1" ht="21" customHeight="1">
      <c r="A9" s="3" t="str">
        <f>Schema!A9</f>
        <v>Stefan Menting</v>
      </c>
      <c r="C9" s="48"/>
      <c r="D9" s="48"/>
      <c r="E9" s="48">
        <v>143</v>
      </c>
      <c r="F9" s="48"/>
      <c r="G9" s="48"/>
      <c r="H9" s="48"/>
      <c r="I9" s="48"/>
      <c r="J9" s="31"/>
      <c r="K9" s="30">
        <f t="shared" si="0"/>
        <v>1</v>
      </c>
      <c r="L9" s="17">
        <f t="shared" si="1"/>
        <v>143</v>
      </c>
      <c r="M9" s="22">
        <f t="shared" si="2"/>
        <v>143</v>
      </c>
    </row>
    <row r="10" spans="1:13" s="3" customFormat="1" ht="21" customHeight="1">
      <c r="A10" s="3">
        <f>Schema!A10</f>
        <v>0</v>
      </c>
      <c r="C10" s="48"/>
      <c r="D10" s="48"/>
      <c r="E10" s="48"/>
      <c r="F10" s="48"/>
      <c r="G10" s="48"/>
      <c r="H10" s="48"/>
      <c r="I10" s="48"/>
      <c r="J10" s="31"/>
      <c r="K10" s="30">
        <f t="shared" si="0"/>
        <v>0</v>
      </c>
      <c r="L10" s="17">
        <f t="shared" si="1"/>
        <v>0</v>
      </c>
      <c r="M10" s="22">
        <f t="shared" si="2"/>
        <v>0</v>
      </c>
    </row>
    <row r="11" spans="1:13" s="3" customFormat="1" ht="21" customHeight="1">
      <c r="C11" s="30"/>
      <c r="D11" s="30"/>
      <c r="E11" s="30"/>
      <c r="F11" s="30"/>
      <c r="G11" s="30"/>
      <c r="H11" s="30"/>
      <c r="I11" s="30"/>
      <c r="J11" s="31"/>
      <c r="K11" s="30"/>
      <c r="L11" s="17"/>
      <c r="M11" s="22"/>
    </row>
    <row r="12" spans="1:13" s="3" customFormat="1" ht="24" customHeight="1">
      <c r="A12" s="3" t="s">
        <v>10</v>
      </c>
      <c r="C12" s="30">
        <f t="shared" ref="C12:I12" si="3">SUM(C5:C11)</f>
        <v>566</v>
      </c>
      <c r="D12" s="30">
        <f t="shared" si="3"/>
        <v>562</v>
      </c>
      <c r="E12" s="30">
        <f t="shared" si="3"/>
        <v>558</v>
      </c>
      <c r="F12" s="30">
        <f t="shared" si="3"/>
        <v>580</v>
      </c>
      <c r="G12" s="30">
        <f t="shared" si="3"/>
        <v>579</v>
      </c>
      <c r="H12" s="30">
        <f t="shared" si="3"/>
        <v>596</v>
      </c>
      <c r="I12" s="30">
        <f t="shared" si="3"/>
        <v>505</v>
      </c>
      <c r="J12" s="31"/>
      <c r="K12" s="30">
        <f>SUM(K5:K11)</f>
        <v>21</v>
      </c>
      <c r="L12" s="17">
        <f>SUM(L5:L11)</f>
        <v>3946</v>
      </c>
      <c r="M12" s="22">
        <f t="shared" si="2"/>
        <v>187.9047619047619</v>
      </c>
    </row>
    <row r="13" spans="1:13" s="3" customFormat="1" ht="24" customHeight="1">
      <c r="A13" s="3" t="s">
        <v>2</v>
      </c>
      <c r="C13" s="30">
        <v>545</v>
      </c>
      <c r="D13" s="30">
        <v>515</v>
      </c>
      <c r="E13" s="30">
        <v>584</v>
      </c>
      <c r="F13" s="30">
        <v>532</v>
      </c>
      <c r="G13" s="30">
        <v>531</v>
      </c>
      <c r="H13" s="30">
        <v>617</v>
      </c>
      <c r="I13" s="30">
        <v>533</v>
      </c>
      <c r="J13" s="31"/>
      <c r="K13" s="30"/>
      <c r="L13" s="30"/>
      <c r="M13" s="30"/>
    </row>
    <row r="14" spans="1:13" s="3" customFormat="1" ht="24" customHeight="1">
      <c r="A14" s="3" t="s">
        <v>11</v>
      </c>
      <c r="C14" s="30">
        <f t="shared" ref="C14:I14" si="4">IF(C12&gt;0,IF(C12&gt;C13,2,IF(C12=C13,0.5,0)),0)</f>
        <v>2</v>
      </c>
      <c r="D14" s="30">
        <f t="shared" si="4"/>
        <v>2</v>
      </c>
      <c r="E14" s="30">
        <f t="shared" si="4"/>
        <v>0</v>
      </c>
      <c r="F14" s="30">
        <f t="shared" si="4"/>
        <v>2</v>
      </c>
      <c r="G14" s="30">
        <f t="shared" si="4"/>
        <v>2</v>
      </c>
      <c r="H14" s="30">
        <f t="shared" si="4"/>
        <v>0</v>
      </c>
      <c r="I14" s="30">
        <f t="shared" si="4"/>
        <v>0</v>
      </c>
      <c r="J14" s="31"/>
      <c r="K14" s="94">
        <f>SUM(C14:I14)</f>
        <v>8</v>
      </c>
      <c r="L14" s="94"/>
      <c r="M14" s="94"/>
    </row>
    <row r="15" spans="1:13" s="7" customFormat="1" ht="13.5" customHeight="1">
      <c r="F15" s="28"/>
      <c r="G15" s="6"/>
      <c r="H15" s="6"/>
      <c r="I15" s="29"/>
      <c r="J15" s="27"/>
      <c r="K15" s="27"/>
      <c r="L15" s="27"/>
      <c r="M15" s="27"/>
    </row>
    <row r="16" spans="1:13" s="5" customFormat="1" ht="27.75">
      <c r="A16" s="95" t="s">
        <v>30</v>
      </c>
      <c r="B16" s="88"/>
      <c r="C16" s="88"/>
      <c r="D16" s="88"/>
      <c r="E16" s="88"/>
      <c r="F16" s="88"/>
      <c r="G16" s="88"/>
      <c r="H16" s="88"/>
      <c r="I16" s="89"/>
      <c r="J16" s="39"/>
      <c r="K16" s="39"/>
      <c r="L16" s="39"/>
      <c r="M16" s="40"/>
    </row>
    <row r="17" spans="1:13" ht="18" customHeight="1">
      <c r="A17" s="84"/>
      <c r="B17" s="84"/>
      <c r="C17" s="84"/>
      <c r="D17" s="84" t="s">
        <v>13</v>
      </c>
      <c r="E17" s="84"/>
      <c r="F17" s="84"/>
      <c r="G17" s="93"/>
      <c r="H17" s="51" t="s">
        <v>8</v>
      </c>
      <c r="I17" s="51"/>
      <c r="J17" s="31"/>
      <c r="K17" s="81" t="s">
        <v>42</v>
      </c>
      <c r="L17" s="82"/>
      <c r="M17" s="42"/>
    </row>
    <row r="18" spans="1:13" ht="18" customHeight="1">
      <c r="A18" s="84"/>
      <c r="B18" s="84"/>
      <c r="C18" s="84"/>
      <c r="D18" s="52" t="s">
        <v>7</v>
      </c>
      <c r="E18" s="52" t="s">
        <v>8</v>
      </c>
      <c r="F18" s="53" t="s">
        <v>0</v>
      </c>
      <c r="G18" s="54" t="s">
        <v>1</v>
      </c>
      <c r="H18" s="10" t="s">
        <v>0</v>
      </c>
      <c r="I18" s="10" t="s">
        <v>1</v>
      </c>
      <c r="J18" s="31"/>
      <c r="K18" s="81">
        <f>COUNTIF(C5:I10,"&gt;199")</f>
        <v>8</v>
      </c>
      <c r="L18" s="82"/>
      <c r="M18" s="43"/>
    </row>
    <row r="19" spans="1:13" ht="21.95" customHeight="1">
      <c r="A19" s="77" t="s">
        <v>61</v>
      </c>
      <c r="B19" s="78"/>
      <c r="C19" s="78"/>
      <c r="D19">
        <v>8</v>
      </c>
      <c r="E19">
        <v>6</v>
      </c>
      <c r="F19" s="32">
        <v>14</v>
      </c>
      <c r="G19" s="32">
        <v>68</v>
      </c>
      <c r="H19" s="32">
        <v>3946</v>
      </c>
      <c r="I19" s="32">
        <v>16841</v>
      </c>
      <c r="J19" s="31"/>
      <c r="K19" s="37"/>
      <c r="L19" s="37"/>
      <c r="M19" s="43"/>
    </row>
    <row r="20" spans="1:13" ht="21.95" customHeight="1">
      <c r="A20" s="77" t="s">
        <v>63</v>
      </c>
      <c r="B20" s="78"/>
      <c r="C20" s="78"/>
      <c r="D20">
        <v>10</v>
      </c>
      <c r="E20">
        <v>7</v>
      </c>
      <c r="F20" s="32">
        <v>17</v>
      </c>
      <c r="G20" s="32">
        <v>65</v>
      </c>
      <c r="H20" s="32">
        <v>3981</v>
      </c>
      <c r="I20" s="32">
        <v>16429</v>
      </c>
      <c r="J20" s="31"/>
      <c r="K20" s="81" t="s">
        <v>43</v>
      </c>
      <c r="L20" s="83"/>
      <c r="M20" s="43"/>
    </row>
    <row r="21" spans="1:13" ht="21.95" customHeight="1">
      <c r="A21" s="77" t="s">
        <v>57</v>
      </c>
      <c r="B21" s="78"/>
      <c r="C21" s="78"/>
      <c r="D21">
        <v>10</v>
      </c>
      <c r="E21">
        <v>8</v>
      </c>
      <c r="F21" s="32">
        <v>18</v>
      </c>
      <c r="G21" s="32">
        <v>50</v>
      </c>
      <c r="H21" s="32">
        <v>4166</v>
      </c>
      <c r="I21" s="32">
        <v>16368</v>
      </c>
      <c r="J21" s="31"/>
      <c r="K21" s="81">
        <f>MAX(C5:I10)</f>
        <v>244</v>
      </c>
      <c r="L21" s="83"/>
      <c r="M21" s="42"/>
    </row>
    <row r="22" spans="1:13" ht="21.95" customHeight="1">
      <c r="A22" s="77" t="s">
        <v>58</v>
      </c>
      <c r="B22" s="78"/>
      <c r="C22" s="78"/>
      <c r="D22" s="68">
        <v>8</v>
      </c>
      <c r="E22" s="68">
        <v>4</v>
      </c>
      <c r="F22" s="32">
        <v>12</v>
      </c>
      <c r="G22" s="32">
        <v>50</v>
      </c>
      <c r="H22" s="33">
        <v>3868</v>
      </c>
      <c r="I22" s="33">
        <v>16168</v>
      </c>
      <c r="J22" s="31"/>
      <c r="K22" s="37"/>
      <c r="L22" s="37"/>
      <c r="M22" s="42"/>
    </row>
    <row r="23" spans="1:13" ht="21.95" customHeight="1">
      <c r="A23" s="77" t="s">
        <v>64</v>
      </c>
      <c r="B23" s="78"/>
      <c r="C23" s="78"/>
      <c r="D23" s="75">
        <v>4</v>
      </c>
      <c r="E23" s="75">
        <v>5</v>
      </c>
      <c r="F23" s="33">
        <v>9</v>
      </c>
      <c r="G23" s="33">
        <v>37</v>
      </c>
      <c r="H23" s="32">
        <v>3893</v>
      </c>
      <c r="I23" s="32">
        <v>15650</v>
      </c>
      <c r="J23" s="31"/>
      <c r="K23" s="81" t="s">
        <v>44</v>
      </c>
      <c r="L23" s="83"/>
      <c r="M23" s="42"/>
    </row>
    <row r="24" spans="1:13" ht="21.95" customHeight="1">
      <c r="A24" s="77" t="s">
        <v>62</v>
      </c>
      <c r="B24" s="78"/>
      <c r="C24" s="78"/>
      <c r="D24" s="75">
        <v>0</v>
      </c>
      <c r="E24" s="75">
        <v>1</v>
      </c>
      <c r="F24" s="32">
        <v>1</v>
      </c>
      <c r="G24" s="32">
        <v>37</v>
      </c>
      <c r="H24" s="32">
        <v>3521</v>
      </c>
      <c r="I24" s="32">
        <v>15326</v>
      </c>
      <c r="J24" s="31"/>
      <c r="K24" s="79">
        <f>MAX(C12:I12)</f>
        <v>596</v>
      </c>
      <c r="L24" s="80"/>
      <c r="M24" s="47"/>
    </row>
    <row r="25" spans="1:13" ht="21.95" customHeight="1">
      <c r="A25" s="77" t="s">
        <v>65</v>
      </c>
      <c r="B25" s="78"/>
      <c r="C25" s="78"/>
      <c r="D25" s="75">
        <v>8</v>
      </c>
      <c r="E25" s="75">
        <v>3</v>
      </c>
      <c r="F25" s="32">
        <v>11</v>
      </c>
      <c r="G25" s="32">
        <v>31</v>
      </c>
      <c r="H25" s="32">
        <v>3825</v>
      </c>
      <c r="I25" s="32">
        <v>15277</v>
      </c>
      <c r="J25" s="31"/>
      <c r="K25" s="79"/>
      <c r="L25" s="80"/>
      <c r="M25" s="47"/>
    </row>
    <row r="26" spans="1:13" ht="21.95" customHeight="1">
      <c r="A26" s="77" t="s">
        <v>56</v>
      </c>
      <c r="B26" s="78"/>
      <c r="C26" s="78"/>
      <c r="D26" s="75">
        <v>8</v>
      </c>
      <c r="E26" s="75">
        <v>2</v>
      </c>
      <c r="F26" s="32">
        <v>10</v>
      </c>
      <c r="G26" s="32">
        <v>30</v>
      </c>
      <c r="H26" s="32">
        <v>3682</v>
      </c>
      <c r="I26" s="32">
        <v>15321</v>
      </c>
      <c r="J26" s="31"/>
      <c r="K26" s="79"/>
      <c r="L26" s="80"/>
      <c r="M26" s="47"/>
    </row>
  </sheetData>
  <mergeCells count="30">
    <mergeCell ref="K23:L23"/>
    <mergeCell ref="K24:L24"/>
    <mergeCell ref="A1:L1"/>
    <mergeCell ref="A17:C17"/>
    <mergeCell ref="A18:C18"/>
    <mergeCell ref="A21:C21"/>
    <mergeCell ref="A19:C19"/>
    <mergeCell ref="A20:C20"/>
    <mergeCell ref="D2:D3"/>
    <mergeCell ref="A16:I16"/>
    <mergeCell ref="A2:B3"/>
    <mergeCell ref="K20:L20"/>
    <mergeCell ref="K21:L21"/>
    <mergeCell ref="A23:C23"/>
    <mergeCell ref="A26:C26"/>
    <mergeCell ref="K26:L26"/>
    <mergeCell ref="G2:G3"/>
    <mergeCell ref="H2:H3"/>
    <mergeCell ref="D17:G17"/>
    <mergeCell ref="I2:I3"/>
    <mergeCell ref="F2:F3"/>
    <mergeCell ref="C2:C3"/>
    <mergeCell ref="K14:M14"/>
    <mergeCell ref="E2:E3"/>
    <mergeCell ref="K17:L17"/>
    <mergeCell ref="K18:L18"/>
    <mergeCell ref="A25:C25"/>
    <mergeCell ref="K25:L25"/>
    <mergeCell ref="A24:C24"/>
    <mergeCell ref="A22:C22"/>
  </mergeCells>
  <conditionalFormatting sqref="C14:I14">
    <cfRule type="expression" dxfId="68" priority="16">
      <formula>$C$12=0</formula>
    </cfRule>
  </conditionalFormatting>
  <conditionalFormatting sqref="K5:M10 K12:M12 K14:M14 C12:I12">
    <cfRule type="cellIs" dxfId="67" priority="15" operator="equal">
      <formula>0</formula>
    </cfRule>
  </conditionalFormatting>
  <conditionalFormatting sqref="K21 K18 K24:L26">
    <cfRule type="cellIs" dxfId="66" priority="14" stopIfTrue="1" operator="equal">
      <formula>0</formula>
    </cfRule>
  </conditionalFormatting>
  <conditionalFormatting sqref="C5:I10">
    <cfRule type="cellIs" dxfId="65" priority="12" operator="greaterThan">
      <formula>199</formula>
    </cfRule>
  </conditionalFormatting>
  <conditionalFormatting sqref="C12:I12">
    <cfRule type="cellIs" dxfId="64" priority="9" operator="greaterThan">
      <formula>599</formula>
    </cfRule>
  </conditionalFormatting>
  <conditionalFormatting sqref="C12:I12">
    <cfRule type="cellIs" dxfId="63" priority="6" operator="equal">
      <formula>0</formula>
    </cfRule>
  </conditionalFormatting>
  <conditionalFormatting sqref="C12:I12">
    <cfRule type="cellIs" dxfId="62" priority="5" operator="greaterThan">
      <formula>599</formula>
    </cfRule>
  </conditionalFormatting>
  <conditionalFormatting sqref="C14:I14">
    <cfRule type="expression" dxfId="61" priority="4">
      <formula>$C$12=0</formula>
    </cfRule>
  </conditionalFormatting>
  <conditionalFormatting sqref="A5:A10">
    <cfRule type="cellIs" dxfId="60" priority="3" operator="equal">
      <formula>0</formula>
    </cfRule>
  </conditionalFormatting>
  <conditionalFormatting sqref="C13:I13">
    <cfRule type="expression" dxfId="59" priority="2">
      <formula>$C$12=0</formula>
    </cfRule>
  </conditionalFormatting>
  <conditionalFormatting sqref="C13:I13">
    <cfRule type="expression" dxfId="58" priority="1">
      <formula>$C$12=0</formula>
    </cfRule>
  </conditionalFormatting>
  <printOptions horizontalCentered="1" gridLines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6"/>
  <sheetViews>
    <sheetView zoomScale="80" zoomScaleNormal="80" workbookViewId="0">
      <selection activeCell="A19" sqref="A19:C26"/>
    </sheetView>
  </sheetViews>
  <sheetFormatPr defaultRowHeight="12.75"/>
  <cols>
    <col min="1" max="1" width="24.7109375" customWidth="1"/>
    <col min="2" max="2" width="2.7109375" customWidth="1"/>
    <col min="3" max="9" width="11.7109375" customWidth="1"/>
    <col min="10" max="10" width="2.7109375" customWidth="1"/>
    <col min="11" max="11" width="8.7109375" customWidth="1"/>
    <col min="12" max="12" width="11.7109375" customWidth="1"/>
    <col min="13" max="13" width="11.85546875" customWidth="1"/>
  </cols>
  <sheetData>
    <row r="1" spans="1:13" s="2" customFormat="1" ht="33" customHeight="1">
      <c r="A1" s="90" t="str">
        <f>Schema!A1</f>
        <v>N.M.T.L.   Garage 33/Stadsherberg/Ducdalf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26" t="s">
        <v>31</v>
      </c>
    </row>
    <row r="2" spans="1:13" ht="18" customHeight="1">
      <c r="A2" s="85" t="s">
        <v>53</v>
      </c>
      <c r="B2" s="85"/>
      <c r="C2" s="84"/>
      <c r="D2" s="84"/>
      <c r="E2" s="84"/>
      <c r="F2" s="84"/>
      <c r="G2" s="84"/>
      <c r="H2" s="84"/>
      <c r="I2" s="84"/>
    </row>
    <row r="3" spans="1:13" s="3" customFormat="1" ht="18" customHeight="1">
      <c r="A3" s="85"/>
      <c r="B3" s="85"/>
      <c r="C3" s="84"/>
      <c r="D3" s="84"/>
      <c r="E3" s="84"/>
      <c r="F3" s="84"/>
      <c r="G3" s="84"/>
      <c r="H3" s="84"/>
      <c r="I3" s="84"/>
      <c r="J3" s="13"/>
      <c r="K3" s="4"/>
      <c r="L3" s="4"/>
      <c r="M3" s="4"/>
    </row>
    <row r="4" spans="1:13" s="3" customFormat="1" ht="18" customHeight="1">
      <c r="A4" s="3" t="s">
        <v>4</v>
      </c>
      <c r="C4" s="3" t="s">
        <v>5</v>
      </c>
      <c r="D4" s="3" t="s">
        <v>6</v>
      </c>
      <c r="E4" s="3" t="s">
        <v>37</v>
      </c>
      <c r="F4" s="3" t="s">
        <v>38</v>
      </c>
      <c r="G4" s="3" t="s">
        <v>39</v>
      </c>
      <c r="H4" s="3" t="s">
        <v>50</v>
      </c>
      <c r="I4" s="3" t="s">
        <v>51</v>
      </c>
      <c r="J4" s="13"/>
      <c r="K4" s="3" t="s">
        <v>7</v>
      </c>
      <c r="L4" s="3" t="s">
        <v>8</v>
      </c>
      <c r="M4" s="3" t="s">
        <v>9</v>
      </c>
    </row>
    <row r="5" spans="1:13" s="3" customFormat="1" ht="21" customHeight="1">
      <c r="A5" s="3" t="str">
        <f>Schema!A5</f>
        <v>Jan Passies</v>
      </c>
      <c r="C5" s="48"/>
      <c r="D5" s="48"/>
      <c r="E5" s="48"/>
      <c r="F5" s="48">
        <v>162</v>
      </c>
      <c r="G5" s="48">
        <v>192</v>
      </c>
      <c r="H5" s="48">
        <v>160</v>
      </c>
      <c r="I5" s="48">
        <v>192</v>
      </c>
      <c r="J5" s="31"/>
      <c r="K5" s="30">
        <f t="shared" ref="K5:K10" si="0">COUNT(C5:I5)</f>
        <v>4</v>
      </c>
      <c r="L5" s="17">
        <f t="shared" ref="L5:L10" si="1">SUM(C5:I5)</f>
        <v>706</v>
      </c>
      <c r="M5" s="22">
        <f>IF(K5&gt;0,L5/K5,0)</f>
        <v>176.5</v>
      </c>
    </row>
    <row r="6" spans="1:13" s="3" customFormat="1" ht="21" customHeight="1">
      <c r="A6" s="3" t="str">
        <f>Schema!A6</f>
        <v>Simon Klaver</v>
      </c>
      <c r="C6" s="48">
        <v>194</v>
      </c>
      <c r="D6" s="48">
        <v>157</v>
      </c>
      <c r="E6" s="48">
        <v>156</v>
      </c>
      <c r="F6" s="48"/>
      <c r="G6" s="48"/>
      <c r="H6" s="48"/>
      <c r="I6" s="48">
        <v>205</v>
      </c>
      <c r="J6" s="31"/>
      <c r="K6" s="30">
        <f t="shared" si="0"/>
        <v>4</v>
      </c>
      <c r="L6" s="17">
        <f t="shared" si="1"/>
        <v>712</v>
      </c>
      <c r="M6" s="22">
        <f t="shared" ref="M6:M12" si="2">IF(K6&gt;0,L6/K6,0)</f>
        <v>178</v>
      </c>
    </row>
    <row r="7" spans="1:13" s="3" customFormat="1" ht="21" customHeight="1">
      <c r="A7" s="3" t="str">
        <f>Schema!A7</f>
        <v>Arnold Veendorp</v>
      </c>
      <c r="C7" s="48">
        <v>163</v>
      </c>
      <c r="D7" s="48">
        <v>149</v>
      </c>
      <c r="E7" s="48">
        <v>201</v>
      </c>
      <c r="F7" s="48">
        <v>205</v>
      </c>
      <c r="G7" s="48">
        <v>141</v>
      </c>
      <c r="H7" s="48">
        <v>156</v>
      </c>
      <c r="I7" s="48">
        <v>202</v>
      </c>
      <c r="J7" s="31"/>
      <c r="K7" s="30">
        <f t="shared" si="0"/>
        <v>7</v>
      </c>
      <c r="L7" s="17">
        <f t="shared" si="1"/>
        <v>1217</v>
      </c>
      <c r="M7" s="22">
        <f t="shared" si="2"/>
        <v>173.85714285714286</v>
      </c>
    </row>
    <row r="8" spans="1:13" s="3" customFormat="1" ht="21" customHeight="1">
      <c r="A8" s="3" t="str">
        <f>Schema!A8</f>
        <v>Christiaan Veendorp</v>
      </c>
      <c r="C8" s="48">
        <v>228</v>
      </c>
      <c r="D8" s="48">
        <v>225</v>
      </c>
      <c r="E8" s="48">
        <v>195</v>
      </c>
      <c r="F8" s="48">
        <v>192</v>
      </c>
      <c r="G8" s="48">
        <v>137</v>
      </c>
      <c r="H8" s="48">
        <v>160</v>
      </c>
      <c r="I8" s="48"/>
      <c r="J8" s="31"/>
      <c r="K8" s="30">
        <f t="shared" si="0"/>
        <v>6</v>
      </c>
      <c r="L8" s="17">
        <f t="shared" si="1"/>
        <v>1137</v>
      </c>
      <c r="M8" s="22">
        <f t="shared" si="2"/>
        <v>189.5</v>
      </c>
    </row>
    <row r="9" spans="1:13" s="3" customFormat="1" ht="21" customHeight="1">
      <c r="A9" s="3" t="str">
        <f>Schema!A9</f>
        <v>Stefan Menting</v>
      </c>
      <c r="C9" s="48"/>
      <c r="D9" s="48"/>
      <c r="E9" s="48"/>
      <c r="F9" s="48"/>
      <c r="G9" s="48"/>
      <c r="H9" s="48"/>
      <c r="I9" s="48"/>
      <c r="J9" s="31"/>
      <c r="K9" s="30">
        <f t="shared" si="0"/>
        <v>0</v>
      </c>
      <c r="L9" s="17">
        <f t="shared" si="1"/>
        <v>0</v>
      </c>
      <c r="M9" s="22">
        <f t="shared" si="2"/>
        <v>0</v>
      </c>
    </row>
    <row r="10" spans="1:13" s="3" customFormat="1" ht="21" customHeight="1">
      <c r="A10" s="3">
        <f>Schema!A10</f>
        <v>0</v>
      </c>
      <c r="C10" s="48"/>
      <c r="D10" s="48"/>
      <c r="E10" s="48"/>
      <c r="F10" s="48"/>
      <c r="G10" s="48"/>
      <c r="H10" s="48"/>
      <c r="I10" s="48"/>
      <c r="J10" s="31"/>
      <c r="K10" s="30">
        <f t="shared" si="0"/>
        <v>0</v>
      </c>
      <c r="L10" s="17">
        <f t="shared" si="1"/>
        <v>0</v>
      </c>
      <c r="M10" s="22">
        <f t="shared" si="2"/>
        <v>0</v>
      </c>
    </row>
    <row r="11" spans="1:13" s="3" customFormat="1" ht="21" customHeight="1">
      <c r="C11" s="30"/>
      <c r="D11" s="30"/>
      <c r="E11" s="30"/>
      <c r="F11" s="30"/>
      <c r="G11" s="30"/>
      <c r="H11" s="30"/>
      <c r="I11" s="30"/>
      <c r="J11" s="31"/>
      <c r="K11" s="30"/>
      <c r="L11" s="17"/>
      <c r="M11" s="22"/>
    </row>
    <row r="12" spans="1:13" s="3" customFormat="1" ht="24" customHeight="1">
      <c r="A12" s="3" t="s">
        <v>10</v>
      </c>
      <c r="C12" s="30">
        <f t="shared" ref="C12:I12" si="3">SUM(C5:C11)</f>
        <v>585</v>
      </c>
      <c r="D12" s="30">
        <f t="shared" si="3"/>
        <v>531</v>
      </c>
      <c r="E12" s="30">
        <f t="shared" si="3"/>
        <v>552</v>
      </c>
      <c r="F12" s="30">
        <f t="shared" si="3"/>
        <v>559</v>
      </c>
      <c r="G12" s="30">
        <f t="shared" si="3"/>
        <v>470</v>
      </c>
      <c r="H12" s="30">
        <f t="shared" si="3"/>
        <v>476</v>
      </c>
      <c r="I12" s="30">
        <f t="shared" si="3"/>
        <v>599</v>
      </c>
      <c r="J12" s="31"/>
      <c r="K12" s="30">
        <f>SUM(K5:K11)</f>
        <v>21</v>
      </c>
      <c r="L12" s="17">
        <f>SUM(L5:L11)</f>
        <v>3772</v>
      </c>
      <c r="M12" s="22">
        <f t="shared" si="2"/>
        <v>179.61904761904762</v>
      </c>
    </row>
    <row r="13" spans="1:13" s="3" customFormat="1" ht="24" customHeight="1">
      <c r="A13" s="3" t="s">
        <v>2</v>
      </c>
      <c r="C13" s="30">
        <v>575</v>
      </c>
      <c r="D13" s="30">
        <v>600</v>
      </c>
      <c r="E13" s="30">
        <v>512</v>
      </c>
      <c r="F13" s="30">
        <v>468</v>
      </c>
      <c r="G13" s="30">
        <v>574</v>
      </c>
      <c r="H13" s="30">
        <v>556</v>
      </c>
      <c r="I13" s="30">
        <v>518</v>
      </c>
      <c r="J13" s="31" t="s">
        <v>66</v>
      </c>
      <c r="K13" s="30"/>
      <c r="L13" s="30"/>
      <c r="M13" s="30"/>
    </row>
    <row r="14" spans="1:13" s="3" customFormat="1" ht="24" customHeight="1">
      <c r="A14" s="3" t="s">
        <v>11</v>
      </c>
      <c r="C14" s="30">
        <f t="shared" ref="C14:I14" si="4">IF(C12&gt;0,IF(C12&gt;C13,2,IF(C12=C13,0.5,0)),0)</f>
        <v>2</v>
      </c>
      <c r="D14" s="30">
        <f t="shared" si="4"/>
        <v>0</v>
      </c>
      <c r="E14" s="30">
        <f t="shared" si="4"/>
        <v>2</v>
      </c>
      <c r="F14" s="30">
        <f t="shared" si="4"/>
        <v>2</v>
      </c>
      <c r="G14" s="30">
        <f t="shared" si="4"/>
        <v>0</v>
      </c>
      <c r="H14" s="30">
        <f t="shared" si="4"/>
        <v>0</v>
      </c>
      <c r="I14" s="30">
        <f t="shared" si="4"/>
        <v>2</v>
      </c>
      <c r="J14" s="31"/>
      <c r="K14" s="94">
        <f>SUM(C14:I14)</f>
        <v>8</v>
      </c>
      <c r="L14" s="94"/>
      <c r="M14" s="94"/>
    </row>
    <row r="15" spans="1:13" s="7" customFormat="1" ht="13.5" customHeight="1">
      <c r="F15" s="28"/>
      <c r="G15" s="6"/>
      <c r="H15" s="6"/>
      <c r="I15" s="29"/>
      <c r="J15" s="27"/>
      <c r="K15" s="27"/>
      <c r="L15" s="27"/>
      <c r="M15" s="27"/>
    </row>
    <row r="16" spans="1:13" s="5" customFormat="1" ht="27.75">
      <c r="A16" s="95" t="s">
        <v>32</v>
      </c>
      <c r="B16" s="88"/>
      <c r="C16" s="88"/>
      <c r="D16" s="88"/>
      <c r="E16" s="88"/>
      <c r="F16" s="88"/>
      <c r="G16" s="88"/>
      <c r="H16" s="88"/>
      <c r="I16" s="89"/>
      <c r="J16" s="39"/>
      <c r="K16" s="39"/>
      <c r="L16" s="39"/>
      <c r="M16" s="40"/>
    </row>
    <row r="17" spans="1:13" ht="18" customHeight="1">
      <c r="A17" s="84"/>
      <c r="B17" s="84"/>
      <c r="C17" s="84"/>
      <c r="D17" s="84" t="s">
        <v>13</v>
      </c>
      <c r="E17" s="84"/>
      <c r="F17" s="84"/>
      <c r="G17" s="93"/>
      <c r="H17" s="51" t="s">
        <v>8</v>
      </c>
      <c r="I17" s="51"/>
      <c r="J17" s="31"/>
      <c r="K17" s="81" t="s">
        <v>42</v>
      </c>
      <c r="L17" s="82"/>
      <c r="M17" s="42"/>
    </row>
    <row r="18" spans="1:13" ht="18" customHeight="1">
      <c r="A18" s="84"/>
      <c r="B18" s="84"/>
      <c r="C18" s="84"/>
      <c r="D18" s="52" t="s">
        <v>7</v>
      </c>
      <c r="E18" s="52" t="s">
        <v>8</v>
      </c>
      <c r="F18" s="53" t="s">
        <v>0</v>
      </c>
      <c r="G18" s="54" t="s">
        <v>1</v>
      </c>
      <c r="H18" s="10" t="s">
        <v>0</v>
      </c>
      <c r="I18" s="10" t="s">
        <v>1</v>
      </c>
      <c r="J18" s="31"/>
      <c r="K18" s="81">
        <f>COUNTIF(C5:I10,"&gt;199")</f>
        <v>6</v>
      </c>
      <c r="L18" s="82"/>
      <c r="M18" s="43"/>
    </row>
    <row r="19" spans="1:13" ht="21.95" customHeight="1">
      <c r="A19" s="77" t="s">
        <v>61</v>
      </c>
      <c r="B19" s="78"/>
      <c r="C19" s="78"/>
      <c r="D19">
        <v>8</v>
      </c>
      <c r="E19">
        <v>2</v>
      </c>
      <c r="F19" s="32">
        <v>10</v>
      </c>
      <c r="G19" s="32">
        <v>78</v>
      </c>
      <c r="H19" s="32">
        <v>3772</v>
      </c>
      <c r="I19" s="32">
        <v>20613</v>
      </c>
      <c r="J19" s="31"/>
      <c r="K19" s="37"/>
      <c r="L19" s="37"/>
      <c r="M19" s="43"/>
    </row>
    <row r="20" spans="1:13" ht="21.95" customHeight="1">
      <c r="A20" s="77" t="s">
        <v>63</v>
      </c>
      <c r="B20" s="78"/>
      <c r="C20" s="78"/>
      <c r="D20">
        <v>5</v>
      </c>
      <c r="E20">
        <v>6</v>
      </c>
      <c r="F20" s="32">
        <v>11</v>
      </c>
      <c r="G20" s="32">
        <v>76</v>
      </c>
      <c r="H20" s="32">
        <v>3922</v>
      </c>
      <c r="I20" s="32">
        <v>20351</v>
      </c>
      <c r="J20" s="31"/>
      <c r="K20" s="81" t="s">
        <v>43</v>
      </c>
      <c r="L20" s="83"/>
      <c r="M20" s="43"/>
    </row>
    <row r="21" spans="1:13" ht="21.95" customHeight="1">
      <c r="A21" s="77" t="s">
        <v>58</v>
      </c>
      <c r="B21" s="78"/>
      <c r="C21" s="78"/>
      <c r="D21">
        <v>11</v>
      </c>
      <c r="E21">
        <v>8</v>
      </c>
      <c r="F21" s="32">
        <v>19</v>
      </c>
      <c r="G21" s="32">
        <v>69</v>
      </c>
      <c r="H21" s="32">
        <v>4223</v>
      </c>
      <c r="I21" s="32">
        <v>20391</v>
      </c>
      <c r="J21" s="31"/>
      <c r="K21" s="81">
        <f>MAX(C5:I10)</f>
        <v>228</v>
      </c>
      <c r="L21" s="83"/>
      <c r="M21" s="42"/>
    </row>
    <row r="22" spans="1:13" ht="21.95" customHeight="1">
      <c r="A22" s="77" t="s">
        <v>57</v>
      </c>
      <c r="B22" s="78"/>
      <c r="C22" s="78"/>
      <c r="D22" s="69">
        <v>6</v>
      </c>
      <c r="E22" s="69">
        <v>5</v>
      </c>
      <c r="F22" s="32">
        <v>11</v>
      </c>
      <c r="G22" s="32">
        <v>61</v>
      </c>
      <c r="H22" s="33">
        <v>3919</v>
      </c>
      <c r="I22" s="33">
        <v>20287</v>
      </c>
      <c r="J22" s="31"/>
      <c r="K22" s="37"/>
      <c r="L22" s="37"/>
      <c r="M22" s="42"/>
    </row>
    <row r="23" spans="1:13" ht="21.95" customHeight="1">
      <c r="A23" s="77" t="s">
        <v>64</v>
      </c>
      <c r="B23" s="78"/>
      <c r="C23" s="78"/>
      <c r="D23" s="69">
        <v>8</v>
      </c>
      <c r="E23" s="76">
        <v>4</v>
      </c>
      <c r="F23" s="33">
        <v>12</v>
      </c>
      <c r="G23" s="33">
        <v>49</v>
      </c>
      <c r="H23" s="32">
        <v>3889</v>
      </c>
      <c r="I23" s="32">
        <v>19539</v>
      </c>
      <c r="J23" s="31"/>
      <c r="K23" s="81" t="s">
        <v>44</v>
      </c>
      <c r="L23" s="83"/>
      <c r="M23" s="42"/>
    </row>
    <row r="24" spans="1:13" ht="21.95" customHeight="1">
      <c r="A24" s="77" t="s">
        <v>56</v>
      </c>
      <c r="B24" s="78"/>
      <c r="C24" s="78"/>
      <c r="D24" s="69">
        <v>10</v>
      </c>
      <c r="E24" s="69">
        <v>7</v>
      </c>
      <c r="F24" s="32">
        <v>17</v>
      </c>
      <c r="G24" s="32">
        <v>47</v>
      </c>
      <c r="H24" s="32">
        <v>4132</v>
      </c>
      <c r="I24" s="32">
        <v>19453</v>
      </c>
      <c r="J24" s="31"/>
      <c r="K24" s="79">
        <f>MAX(C12:I12)</f>
        <v>599</v>
      </c>
      <c r="L24" s="80"/>
      <c r="M24" s="47"/>
    </row>
    <row r="25" spans="1:13" ht="21.95" customHeight="1">
      <c r="A25" s="77" t="s">
        <v>65</v>
      </c>
      <c r="B25" s="78"/>
      <c r="C25" s="78"/>
      <c r="D25" s="69">
        <v>6</v>
      </c>
      <c r="E25" s="76">
        <v>3</v>
      </c>
      <c r="F25" s="32">
        <v>9</v>
      </c>
      <c r="G25" s="32">
        <v>40</v>
      </c>
      <c r="H25" s="32">
        <v>3809</v>
      </c>
      <c r="I25" s="32">
        <v>19086</v>
      </c>
      <c r="J25" s="31"/>
      <c r="K25" s="79"/>
      <c r="L25" s="80"/>
      <c r="M25" s="47"/>
    </row>
    <row r="26" spans="1:13" ht="21.95" customHeight="1">
      <c r="A26" s="77" t="s">
        <v>62</v>
      </c>
      <c r="B26" s="78"/>
      <c r="C26" s="78"/>
      <c r="D26" s="69">
        <v>2</v>
      </c>
      <c r="E26" s="76">
        <v>1</v>
      </c>
      <c r="F26" s="32">
        <v>3</v>
      </c>
      <c r="G26" s="32">
        <v>40</v>
      </c>
      <c r="H26" s="32">
        <v>3471</v>
      </c>
      <c r="I26" s="32">
        <v>18797</v>
      </c>
      <c r="J26" s="31"/>
      <c r="K26" s="79"/>
      <c r="L26" s="80"/>
      <c r="M26" s="47"/>
    </row>
  </sheetData>
  <mergeCells count="30">
    <mergeCell ref="A25:C25"/>
    <mergeCell ref="A1:L1"/>
    <mergeCell ref="A17:C17"/>
    <mergeCell ref="A18:C18"/>
    <mergeCell ref="A20:C20"/>
    <mergeCell ref="A19:C19"/>
    <mergeCell ref="K14:M14"/>
    <mergeCell ref="C2:C3"/>
    <mergeCell ref="K17:L17"/>
    <mergeCell ref="K18:L18"/>
    <mergeCell ref="E2:E3"/>
    <mergeCell ref="K20:L20"/>
    <mergeCell ref="F2:F3"/>
    <mergeCell ref="I2:I3"/>
    <mergeCell ref="A26:C26"/>
    <mergeCell ref="K26:L26"/>
    <mergeCell ref="G2:G3"/>
    <mergeCell ref="H2:H3"/>
    <mergeCell ref="D17:G17"/>
    <mergeCell ref="D2:D3"/>
    <mergeCell ref="A16:I16"/>
    <mergeCell ref="A2:B3"/>
    <mergeCell ref="A22:C22"/>
    <mergeCell ref="A24:C24"/>
    <mergeCell ref="K25:L25"/>
    <mergeCell ref="K21:L21"/>
    <mergeCell ref="K23:L23"/>
    <mergeCell ref="K24:L24"/>
    <mergeCell ref="A23:C23"/>
    <mergeCell ref="A21:C21"/>
  </mergeCells>
  <conditionalFormatting sqref="C14:I14">
    <cfRule type="expression" dxfId="57" priority="16">
      <formula>$C$12=0</formula>
    </cfRule>
  </conditionalFormatting>
  <conditionalFormatting sqref="K5:M10 K12:M12 K14:M14 C12:I12">
    <cfRule type="cellIs" dxfId="56" priority="15" operator="equal">
      <formula>0</formula>
    </cfRule>
  </conditionalFormatting>
  <conditionalFormatting sqref="K21 K18 K24:L26">
    <cfRule type="cellIs" dxfId="55" priority="14" stopIfTrue="1" operator="equal">
      <formula>0</formula>
    </cfRule>
  </conditionalFormatting>
  <conditionalFormatting sqref="C5:I10">
    <cfRule type="cellIs" dxfId="54" priority="12" operator="greaterThan">
      <formula>199</formula>
    </cfRule>
  </conditionalFormatting>
  <conditionalFormatting sqref="C12:I12">
    <cfRule type="cellIs" dxfId="53" priority="9" operator="greaterThan">
      <formula>599</formula>
    </cfRule>
  </conditionalFormatting>
  <conditionalFormatting sqref="C12:I12">
    <cfRule type="cellIs" dxfId="52" priority="6" operator="equal">
      <formula>0</formula>
    </cfRule>
  </conditionalFormatting>
  <conditionalFormatting sqref="C12:I12">
    <cfRule type="cellIs" dxfId="51" priority="5" operator="greaterThan">
      <formula>599</formula>
    </cfRule>
  </conditionalFormatting>
  <conditionalFormatting sqref="C14:I14">
    <cfRule type="expression" dxfId="50" priority="4">
      <formula>$C$12=0</formula>
    </cfRule>
  </conditionalFormatting>
  <conditionalFormatting sqref="A5:A10">
    <cfRule type="cellIs" dxfId="49" priority="3" operator="equal">
      <formula>0</formula>
    </cfRule>
  </conditionalFormatting>
  <conditionalFormatting sqref="C13:I13">
    <cfRule type="expression" dxfId="48" priority="2">
      <formula>$C$12=0</formula>
    </cfRule>
  </conditionalFormatting>
  <conditionalFormatting sqref="C13:I13">
    <cfRule type="expression" dxfId="47" priority="1">
      <formula>$C$12=0</formula>
    </cfRule>
  </conditionalFormatting>
  <printOptions horizontalCentered="1" gridLines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7"/>
  <sheetViews>
    <sheetView tabSelected="1" zoomScale="80" zoomScaleNormal="80" workbookViewId="0">
      <selection sqref="A1:L1"/>
    </sheetView>
  </sheetViews>
  <sheetFormatPr defaultRowHeight="12.75"/>
  <cols>
    <col min="1" max="1" width="24.7109375" customWidth="1"/>
    <col min="2" max="2" width="2.7109375" customWidth="1"/>
    <col min="3" max="9" width="11.7109375" customWidth="1"/>
    <col min="10" max="10" width="2.7109375" customWidth="1"/>
    <col min="11" max="11" width="8.7109375" customWidth="1"/>
    <col min="12" max="12" width="11.7109375" customWidth="1"/>
    <col min="13" max="13" width="11.85546875" customWidth="1"/>
  </cols>
  <sheetData>
    <row r="1" spans="1:13" s="2" customFormat="1" ht="33" customHeight="1">
      <c r="A1" s="90" t="str">
        <f>Schema!A1</f>
        <v>N.M.T.L.   Garage 33/Stadsherberg/Ducdalf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26" t="s">
        <v>34</v>
      </c>
    </row>
    <row r="2" spans="1:13" ht="18" customHeight="1">
      <c r="A2" s="85" t="s">
        <v>53</v>
      </c>
      <c r="B2" s="85"/>
      <c r="C2" s="84"/>
      <c r="D2" s="84"/>
      <c r="E2" s="84"/>
      <c r="F2" s="84"/>
      <c r="G2" s="84"/>
      <c r="H2" s="84"/>
      <c r="I2" s="84"/>
    </row>
    <row r="3" spans="1:13" s="3" customFormat="1" ht="18" customHeight="1">
      <c r="A3" s="85"/>
      <c r="B3" s="85"/>
      <c r="C3" s="84"/>
      <c r="D3" s="84"/>
      <c r="E3" s="84"/>
      <c r="F3" s="84"/>
      <c r="G3" s="84"/>
      <c r="H3" s="84"/>
      <c r="I3" s="84"/>
      <c r="J3" s="13"/>
      <c r="K3" s="4"/>
      <c r="L3" s="4"/>
      <c r="M3" s="4"/>
    </row>
    <row r="4" spans="1:13" s="3" customFormat="1" ht="18" customHeight="1">
      <c r="A4" s="3" t="s">
        <v>4</v>
      </c>
      <c r="C4" s="3" t="s">
        <v>5</v>
      </c>
      <c r="D4" s="3" t="s">
        <v>6</v>
      </c>
      <c r="E4" s="3" t="s">
        <v>37</v>
      </c>
      <c r="F4" s="3" t="s">
        <v>38</v>
      </c>
      <c r="G4" s="3" t="s">
        <v>39</v>
      </c>
      <c r="H4" s="3" t="s">
        <v>50</v>
      </c>
      <c r="I4" s="3" t="s">
        <v>51</v>
      </c>
      <c r="J4" s="13"/>
      <c r="K4" s="3" t="s">
        <v>7</v>
      </c>
      <c r="L4" s="3" t="s">
        <v>8</v>
      </c>
      <c r="M4" s="3" t="s">
        <v>9</v>
      </c>
    </row>
    <row r="5" spans="1:13" s="3" customFormat="1" ht="21" customHeight="1">
      <c r="A5" s="3" t="str">
        <f>Schema!A5</f>
        <v>Jan Passies</v>
      </c>
      <c r="C5" s="48">
        <v>205</v>
      </c>
      <c r="D5" s="48">
        <v>171</v>
      </c>
      <c r="E5" s="48"/>
      <c r="F5" s="48"/>
      <c r="G5" s="48"/>
      <c r="H5" s="48"/>
      <c r="I5" s="48"/>
      <c r="J5" s="31"/>
      <c r="K5" s="30">
        <f t="shared" ref="K5:K10" si="0">COUNT(C5:I5)</f>
        <v>2</v>
      </c>
      <c r="L5" s="17">
        <f t="shared" ref="L5:L10" si="1">SUM(C5:I5)</f>
        <v>376</v>
      </c>
      <c r="M5" s="22">
        <f>IF(K5&gt;0,L5/K5,0)</f>
        <v>188</v>
      </c>
    </row>
    <row r="6" spans="1:13" s="3" customFormat="1" ht="21" customHeight="1">
      <c r="A6" s="3" t="str">
        <f>Schema!A6</f>
        <v>Simon Klaver</v>
      </c>
      <c r="C6" s="48"/>
      <c r="D6" s="48"/>
      <c r="E6" s="48">
        <v>214</v>
      </c>
      <c r="F6" s="48">
        <v>229</v>
      </c>
      <c r="G6" s="48">
        <v>209</v>
      </c>
      <c r="H6" s="48">
        <v>191</v>
      </c>
      <c r="I6" s="48">
        <v>171</v>
      </c>
      <c r="J6" s="31"/>
      <c r="K6" s="30">
        <f t="shared" si="0"/>
        <v>5</v>
      </c>
      <c r="L6" s="17">
        <f t="shared" si="1"/>
        <v>1014</v>
      </c>
      <c r="M6" s="22">
        <f t="shared" ref="M6:M12" si="2">IF(K6&gt;0,L6/K6,0)</f>
        <v>202.8</v>
      </c>
    </row>
    <row r="7" spans="1:13" s="3" customFormat="1" ht="21" customHeight="1">
      <c r="A7" s="3" t="str">
        <f>Schema!A7</f>
        <v>Arnold Veendorp</v>
      </c>
      <c r="C7" s="48">
        <v>247</v>
      </c>
      <c r="D7" s="48">
        <v>236</v>
      </c>
      <c r="E7" s="48">
        <v>226</v>
      </c>
      <c r="F7" s="48">
        <v>198</v>
      </c>
      <c r="G7" s="48">
        <v>186</v>
      </c>
      <c r="H7" s="48">
        <v>246</v>
      </c>
      <c r="I7" s="48"/>
      <c r="J7" s="31"/>
      <c r="K7" s="30">
        <f t="shared" si="0"/>
        <v>6</v>
      </c>
      <c r="L7" s="17">
        <f t="shared" si="1"/>
        <v>1339</v>
      </c>
      <c r="M7" s="22">
        <f t="shared" si="2"/>
        <v>223.16666666666666</v>
      </c>
    </row>
    <row r="8" spans="1:13" s="3" customFormat="1" ht="21" customHeight="1">
      <c r="A8" s="3" t="str">
        <f>Schema!A8</f>
        <v>Christiaan Veendorp</v>
      </c>
      <c r="C8" s="48">
        <v>258</v>
      </c>
      <c r="D8" s="48">
        <v>227</v>
      </c>
      <c r="E8" s="48">
        <v>243</v>
      </c>
      <c r="F8" s="48">
        <v>211</v>
      </c>
      <c r="G8" s="48">
        <v>156</v>
      </c>
      <c r="H8" s="48">
        <v>288</v>
      </c>
      <c r="I8" s="48">
        <v>246</v>
      </c>
      <c r="J8" s="31"/>
      <c r="K8" s="30">
        <f t="shared" si="0"/>
        <v>7</v>
      </c>
      <c r="L8" s="17">
        <f t="shared" si="1"/>
        <v>1629</v>
      </c>
      <c r="M8" s="22">
        <f t="shared" si="2"/>
        <v>232.71428571428572</v>
      </c>
    </row>
    <row r="9" spans="1:13" s="3" customFormat="1" ht="21" customHeight="1">
      <c r="A9" s="3" t="str">
        <f>Schema!A9</f>
        <v>Stefan Menting</v>
      </c>
      <c r="C9" s="48"/>
      <c r="D9" s="48"/>
      <c r="E9" s="48"/>
      <c r="F9" s="48"/>
      <c r="G9" s="48"/>
      <c r="H9" s="48"/>
      <c r="I9" s="48">
        <v>215</v>
      </c>
      <c r="J9" s="31"/>
      <c r="K9" s="30">
        <f t="shared" si="0"/>
        <v>1</v>
      </c>
      <c r="L9" s="17">
        <f t="shared" si="1"/>
        <v>215</v>
      </c>
      <c r="M9" s="22">
        <f t="shared" si="2"/>
        <v>215</v>
      </c>
    </row>
    <row r="10" spans="1:13" s="3" customFormat="1" ht="21" customHeight="1">
      <c r="A10" s="3">
        <f>Schema!A10</f>
        <v>0</v>
      </c>
      <c r="C10" s="48"/>
      <c r="D10" s="48"/>
      <c r="E10" s="48"/>
      <c r="F10" s="48"/>
      <c r="G10" s="48"/>
      <c r="H10" s="48"/>
      <c r="I10" s="48"/>
      <c r="J10" s="31"/>
      <c r="K10" s="30">
        <f t="shared" si="0"/>
        <v>0</v>
      </c>
      <c r="L10" s="17">
        <f t="shared" si="1"/>
        <v>0</v>
      </c>
      <c r="M10" s="22">
        <f t="shared" si="2"/>
        <v>0</v>
      </c>
    </row>
    <row r="11" spans="1:13" s="3" customFormat="1" ht="21" customHeight="1">
      <c r="C11" s="30"/>
      <c r="D11" s="30"/>
      <c r="E11" s="30"/>
      <c r="F11" s="30"/>
      <c r="G11" s="30"/>
      <c r="H11" s="30"/>
      <c r="I11" s="30"/>
      <c r="J11" s="31"/>
      <c r="K11" s="30"/>
      <c r="L11" s="17"/>
      <c r="M11" s="22"/>
    </row>
    <row r="12" spans="1:13" s="3" customFormat="1" ht="24" customHeight="1">
      <c r="A12" s="3" t="s">
        <v>10</v>
      </c>
      <c r="C12" s="30">
        <f t="shared" ref="C12:I12" si="3">SUM(C5:C11)</f>
        <v>710</v>
      </c>
      <c r="D12" s="30">
        <f t="shared" si="3"/>
        <v>634</v>
      </c>
      <c r="E12" s="30">
        <f t="shared" si="3"/>
        <v>683</v>
      </c>
      <c r="F12" s="30">
        <f t="shared" si="3"/>
        <v>638</v>
      </c>
      <c r="G12" s="30">
        <f t="shared" si="3"/>
        <v>551</v>
      </c>
      <c r="H12" s="30">
        <f t="shared" si="3"/>
        <v>725</v>
      </c>
      <c r="I12" s="30">
        <f t="shared" si="3"/>
        <v>632</v>
      </c>
      <c r="J12" s="31"/>
      <c r="K12" s="30">
        <f>SUM(K5:K11)</f>
        <v>21</v>
      </c>
      <c r="L12" s="17">
        <f>SUM(L5:L11)</f>
        <v>4573</v>
      </c>
      <c r="M12" s="22">
        <f t="shared" si="2"/>
        <v>217.76190476190476</v>
      </c>
    </row>
    <row r="13" spans="1:13" s="3" customFormat="1" ht="24" customHeight="1">
      <c r="A13" s="3" t="s">
        <v>2</v>
      </c>
      <c r="C13" s="30">
        <v>603</v>
      </c>
      <c r="D13" s="30">
        <v>665</v>
      </c>
      <c r="E13" s="30">
        <v>554</v>
      </c>
      <c r="F13" s="30">
        <v>607</v>
      </c>
      <c r="G13" s="30">
        <v>602</v>
      </c>
      <c r="H13" s="30">
        <v>613</v>
      </c>
      <c r="I13" s="30">
        <v>660</v>
      </c>
      <c r="J13" s="31"/>
      <c r="K13" s="30"/>
      <c r="L13" s="30"/>
      <c r="M13" s="30"/>
    </row>
    <row r="14" spans="1:13" s="3" customFormat="1" ht="24" customHeight="1">
      <c r="A14" s="3" t="s">
        <v>11</v>
      </c>
      <c r="C14" s="30">
        <f t="shared" ref="C14:I14" si="4">IF(C12&gt;0,IF(C12&gt;C13,2,IF(C12=C13,0.5,0)),0)</f>
        <v>2</v>
      </c>
      <c r="D14" s="30">
        <f t="shared" si="4"/>
        <v>0</v>
      </c>
      <c r="E14" s="30">
        <f t="shared" si="4"/>
        <v>2</v>
      </c>
      <c r="F14" s="30">
        <f t="shared" si="4"/>
        <v>2</v>
      </c>
      <c r="G14" s="30">
        <f t="shared" si="4"/>
        <v>0</v>
      </c>
      <c r="H14" s="30">
        <f t="shared" si="4"/>
        <v>2</v>
      </c>
      <c r="I14" s="30">
        <f t="shared" si="4"/>
        <v>0</v>
      </c>
      <c r="J14" s="31"/>
      <c r="K14" s="94">
        <f>SUM(C14:I14)</f>
        <v>8</v>
      </c>
      <c r="L14" s="94"/>
      <c r="M14" s="94"/>
    </row>
    <row r="15" spans="1:13" s="7" customFormat="1" ht="13.5" customHeight="1">
      <c r="F15" s="28"/>
      <c r="G15" s="6"/>
      <c r="H15" s="6"/>
      <c r="I15" s="29"/>
      <c r="J15" s="27"/>
      <c r="K15" s="27"/>
      <c r="L15" s="27"/>
      <c r="M15" s="27"/>
    </row>
    <row r="16" spans="1:13" s="5" customFormat="1" ht="27.75">
      <c r="A16" s="95" t="s">
        <v>33</v>
      </c>
      <c r="B16" s="88"/>
      <c r="C16" s="88"/>
      <c r="D16" s="88"/>
      <c r="E16" s="88"/>
      <c r="F16" s="88"/>
      <c r="G16" s="88"/>
      <c r="H16" s="88"/>
      <c r="I16" s="89"/>
      <c r="J16" s="39"/>
      <c r="K16" s="39"/>
      <c r="L16" s="39"/>
      <c r="M16" s="40"/>
    </row>
    <row r="17" spans="1:13" ht="18" customHeight="1">
      <c r="A17" s="84"/>
      <c r="B17" s="84"/>
      <c r="C17" s="84"/>
      <c r="D17" s="84" t="s">
        <v>13</v>
      </c>
      <c r="E17" s="84"/>
      <c r="F17" s="84"/>
      <c r="G17" s="93"/>
      <c r="H17" s="51" t="s">
        <v>8</v>
      </c>
      <c r="I17" s="51"/>
      <c r="J17" s="31"/>
      <c r="K17" s="81" t="s">
        <v>42</v>
      </c>
      <c r="L17" s="82"/>
      <c r="M17" s="42"/>
    </row>
    <row r="18" spans="1:13" ht="18" customHeight="1">
      <c r="A18" s="84"/>
      <c r="B18" s="84"/>
      <c r="C18" s="84"/>
      <c r="D18" s="52" t="s">
        <v>7</v>
      </c>
      <c r="E18" s="52" t="s">
        <v>8</v>
      </c>
      <c r="F18" s="53" t="s">
        <v>0</v>
      </c>
      <c r="G18" s="54" t="s">
        <v>1</v>
      </c>
      <c r="H18" s="10" t="s">
        <v>0</v>
      </c>
      <c r="I18" s="10" t="s">
        <v>1</v>
      </c>
      <c r="J18" s="31"/>
      <c r="K18" s="81">
        <f>COUNTIF(C5:I10,"&gt;199")</f>
        <v>15</v>
      </c>
      <c r="L18" s="82"/>
      <c r="M18" s="43"/>
    </row>
    <row r="19" spans="1:13" ht="21.95" customHeight="1">
      <c r="A19" s="77" t="s">
        <v>61</v>
      </c>
      <c r="B19" s="78"/>
      <c r="C19" s="78"/>
      <c r="D19">
        <v>8</v>
      </c>
      <c r="E19">
        <v>8</v>
      </c>
      <c r="F19" s="32">
        <v>16</v>
      </c>
      <c r="G19" s="32">
        <v>94</v>
      </c>
      <c r="H19" s="32">
        <v>4573</v>
      </c>
      <c r="I19" s="32">
        <v>25186</v>
      </c>
      <c r="J19" s="31"/>
      <c r="K19" s="37"/>
      <c r="L19" s="37"/>
      <c r="M19" s="43"/>
    </row>
    <row r="20" spans="1:13" ht="21.95" customHeight="1">
      <c r="A20" s="96" t="s">
        <v>63</v>
      </c>
      <c r="B20" s="78"/>
      <c r="C20" s="78"/>
      <c r="D20">
        <v>10</v>
      </c>
      <c r="E20">
        <v>5</v>
      </c>
      <c r="F20" s="32">
        <v>15</v>
      </c>
      <c r="G20" s="32">
        <v>91</v>
      </c>
      <c r="H20" s="32">
        <v>4489</v>
      </c>
      <c r="I20" s="32">
        <v>24840</v>
      </c>
      <c r="J20" s="31"/>
      <c r="K20" s="81" t="s">
        <v>43</v>
      </c>
      <c r="L20" s="83"/>
      <c r="M20" s="43"/>
    </row>
    <row r="21" spans="1:13" ht="21.95" customHeight="1">
      <c r="A21" s="77" t="s">
        <v>58</v>
      </c>
      <c r="B21" s="78"/>
      <c r="C21" s="78"/>
      <c r="D21">
        <v>10</v>
      </c>
      <c r="E21">
        <v>4</v>
      </c>
      <c r="F21" s="32">
        <v>14</v>
      </c>
      <c r="G21" s="32">
        <v>83</v>
      </c>
      <c r="H21" s="32">
        <v>4279</v>
      </c>
      <c r="I21" s="32">
        <v>24670</v>
      </c>
      <c r="J21" s="31"/>
      <c r="K21" s="81">
        <f>MAX(C5:I10)</f>
        <v>288</v>
      </c>
      <c r="L21" s="83"/>
      <c r="M21" s="42"/>
    </row>
    <row r="22" spans="1:13" ht="21.95" customHeight="1">
      <c r="A22" s="97" t="s">
        <v>57</v>
      </c>
      <c r="B22" s="98"/>
      <c r="C22" s="98"/>
      <c r="D22" s="64">
        <v>10</v>
      </c>
      <c r="E22" s="64">
        <v>7</v>
      </c>
      <c r="F22" s="65">
        <v>17</v>
      </c>
      <c r="G22" s="65">
        <v>78</v>
      </c>
      <c r="H22" s="66">
        <v>4527</v>
      </c>
      <c r="I22" s="66">
        <v>24814</v>
      </c>
      <c r="J22" s="31"/>
      <c r="K22" s="37"/>
      <c r="L22" s="37"/>
      <c r="M22" s="42"/>
    </row>
    <row r="23" spans="1:13" ht="21.95" customHeight="1">
      <c r="A23" s="77" t="s">
        <v>56</v>
      </c>
      <c r="B23" s="78"/>
      <c r="C23" s="78"/>
      <c r="D23" s="70">
        <v>8</v>
      </c>
      <c r="E23" s="59">
        <v>6</v>
      </c>
      <c r="F23" s="33">
        <v>14</v>
      </c>
      <c r="G23" s="33">
        <v>61</v>
      </c>
      <c r="H23" s="32">
        <v>4506</v>
      </c>
      <c r="I23" s="32">
        <v>23959</v>
      </c>
      <c r="J23" s="31"/>
      <c r="K23" s="81" t="s">
        <v>44</v>
      </c>
      <c r="L23" s="83"/>
      <c r="M23" s="42"/>
    </row>
    <row r="24" spans="1:13" ht="21.95" customHeight="1">
      <c r="A24" s="77" t="s">
        <v>64</v>
      </c>
      <c r="B24" s="78"/>
      <c r="C24" s="78"/>
      <c r="D24" s="70">
        <v>0</v>
      </c>
      <c r="E24" s="59">
        <v>1</v>
      </c>
      <c r="F24" s="32">
        <v>1</v>
      </c>
      <c r="G24" s="32">
        <v>50</v>
      </c>
      <c r="H24" s="32">
        <v>4006</v>
      </c>
      <c r="I24" s="32">
        <v>23545</v>
      </c>
      <c r="J24" s="31"/>
      <c r="K24" s="79">
        <f>MAX(C12:I12)</f>
        <v>725</v>
      </c>
      <c r="L24" s="80"/>
      <c r="M24" s="47"/>
    </row>
    <row r="25" spans="1:13" ht="21.95" customHeight="1">
      <c r="A25" s="77" t="s">
        <v>62</v>
      </c>
      <c r="B25" s="78"/>
      <c r="C25" s="78"/>
      <c r="D25" s="70">
        <v>6</v>
      </c>
      <c r="E25" s="59">
        <v>3</v>
      </c>
      <c r="F25" s="32">
        <v>9</v>
      </c>
      <c r="G25" s="32">
        <v>49</v>
      </c>
      <c r="H25" s="32">
        <v>4137</v>
      </c>
      <c r="I25" s="32">
        <v>22933</v>
      </c>
      <c r="J25" s="31"/>
      <c r="K25" s="79"/>
      <c r="L25" s="80"/>
      <c r="M25" s="47"/>
    </row>
    <row r="26" spans="1:13" ht="21.95" customHeight="1">
      <c r="A26" s="77" t="s">
        <v>65</v>
      </c>
      <c r="B26" s="78"/>
      <c r="C26" s="78"/>
      <c r="D26" s="70">
        <v>4</v>
      </c>
      <c r="E26" s="59">
        <v>2</v>
      </c>
      <c r="F26" s="32">
        <v>6</v>
      </c>
      <c r="G26" s="32">
        <v>46</v>
      </c>
      <c r="H26" s="32">
        <v>4056</v>
      </c>
      <c r="I26" s="32">
        <v>23142</v>
      </c>
      <c r="J26" s="31"/>
      <c r="K26" s="79"/>
      <c r="L26" s="80"/>
      <c r="M26" s="47"/>
    </row>
    <row r="27" spans="1:13">
      <c r="A27" s="77"/>
      <c r="B27" s="78"/>
      <c r="C27" s="78"/>
    </row>
  </sheetData>
  <mergeCells count="31">
    <mergeCell ref="A27:C27"/>
    <mergeCell ref="A26:C26"/>
    <mergeCell ref="K17:L17"/>
    <mergeCell ref="A16:I16"/>
    <mergeCell ref="K20:L20"/>
    <mergeCell ref="A22:C22"/>
    <mergeCell ref="K23:L23"/>
    <mergeCell ref="K21:L21"/>
    <mergeCell ref="K24:L24"/>
    <mergeCell ref="K26:L26"/>
    <mergeCell ref="A25:C25"/>
    <mergeCell ref="K25:L25"/>
    <mergeCell ref="A21:C21"/>
    <mergeCell ref="A24:C24"/>
    <mergeCell ref="K18:L18"/>
    <mergeCell ref="A23:C23"/>
    <mergeCell ref="A1:L1"/>
    <mergeCell ref="A17:C17"/>
    <mergeCell ref="A18:C18"/>
    <mergeCell ref="A19:C19"/>
    <mergeCell ref="A20:C20"/>
    <mergeCell ref="I2:I3"/>
    <mergeCell ref="C2:C3"/>
    <mergeCell ref="D17:G17"/>
    <mergeCell ref="E2:E3"/>
    <mergeCell ref="H2:H3"/>
    <mergeCell ref="A2:B3"/>
    <mergeCell ref="K14:M14"/>
    <mergeCell ref="D2:D3"/>
    <mergeCell ref="F2:F3"/>
    <mergeCell ref="G2:G3"/>
  </mergeCells>
  <conditionalFormatting sqref="C14:I14">
    <cfRule type="expression" dxfId="46" priority="17">
      <formula>$C$12=0</formula>
    </cfRule>
  </conditionalFormatting>
  <conditionalFormatting sqref="K5:M10 K12:M12 K14:M14 C12:I12">
    <cfRule type="cellIs" dxfId="45" priority="16" operator="equal">
      <formula>0</formula>
    </cfRule>
  </conditionalFormatting>
  <conditionalFormatting sqref="K21 K18 K24:L26">
    <cfRule type="cellIs" dxfId="44" priority="15" stopIfTrue="1" operator="equal">
      <formula>0</formula>
    </cfRule>
  </conditionalFormatting>
  <conditionalFormatting sqref="C5:I10">
    <cfRule type="cellIs" dxfId="43" priority="13" operator="greaterThan">
      <formula>199</formula>
    </cfRule>
  </conditionalFormatting>
  <conditionalFormatting sqref="C12:I12">
    <cfRule type="cellIs" dxfId="42" priority="10" operator="greaterThan">
      <formula>599</formula>
    </cfRule>
  </conditionalFormatting>
  <conditionalFormatting sqref="I8">
    <cfRule type="cellIs" dxfId="41" priority="7" stopIfTrue="1" operator="equal">
      <formula>300</formula>
    </cfRule>
  </conditionalFormatting>
  <conditionalFormatting sqref="C12:I12">
    <cfRule type="cellIs" dxfId="40" priority="6" operator="equal">
      <formula>0</formula>
    </cfRule>
  </conditionalFormatting>
  <conditionalFormatting sqref="C12:I12">
    <cfRule type="cellIs" dxfId="39" priority="5" operator="greaterThan">
      <formula>599</formula>
    </cfRule>
  </conditionalFormatting>
  <conditionalFormatting sqref="C14:I14">
    <cfRule type="expression" dxfId="38" priority="4">
      <formula>$C$12=0</formula>
    </cfRule>
  </conditionalFormatting>
  <conditionalFormatting sqref="A5:A10">
    <cfRule type="cellIs" dxfId="37" priority="3" operator="equal">
      <formula>0</formula>
    </cfRule>
  </conditionalFormatting>
  <conditionalFormatting sqref="C13:I13">
    <cfRule type="expression" dxfId="36" priority="2">
      <formula>$C$12=0</formula>
    </cfRule>
  </conditionalFormatting>
  <conditionalFormatting sqref="C13:I13">
    <cfRule type="expression" dxfId="35" priority="1">
      <formula>$C$12=0</formula>
    </cfRule>
  </conditionalFormatting>
  <printOptions horizontalCentered="1" gridLines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6"/>
  <sheetViews>
    <sheetView zoomScale="80" zoomScaleNormal="80" workbookViewId="0">
      <selection sqref="A1:L1"/>
    </sheetView>
  </sheetViews>
  <sheetFormatPr defaultRowHeight="12.75"/>
  <cols>
    <col min="1" max="1" width="24.7109375" customWidth="1"/>
    <col min="2" max="2" width="2.7109375" customWidth="1"/>
    <col min="3" max="9" width="11.7109375" customWidth="1"/>
    <col min="10" max="10" width="2.7109375" customWidth="1"/>
    <col min="11" max="11" width="8.7109375" customWidth="1"/>
    <col min="12" max="12" width="11.7109375" customWidth="1"/>
    <col min="13" max="13" width="11.85546875" customWidth="1"/>
  </cols>
  <sheetData>
    <row r="1" spans="1:13" s="2" customFormat="1" ht="33" customHeight="1">
      <c r="A1" s="90" t="str">
        <f>Schema!A1</f>
        <v>N.M.T.L.   Garage 33/Stadsherberg/Ducdalf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26" t="s">
        <v>35</v>
      </c>
    </row>
    <row r="2" spans="1:13" ht="18" customHeight="1">
      <c r="A2" s="85" t="s">
        <v>53</v>
      </c>
      <c r="B2" s="85"/>
      <c r="C2" s="99"/>
      <c r="D2" s="99"/>
      <c r="E2" s="99"/>
      <c r="F2" s="99"/>
      <c r="G2" s="99"/>
      <c r="H2" s="99"/>
      <c r="I2" s="84"/>
    </row>
    <row r="3" spans="1:13" s="3" customFormat="1" ht="18" customHeight="1">
      <c r="A3" s="85"/>
      <c r="B3" s="85"/>
      <c r="C3" s="100"/>
      <c r="D3" s="100"/>
      <c r="E3" s="100"/>
      <c r="F3" s="100"/>
      <c r="G3" s="100"/>
      <c r="H3" s="100"/>
      <c r="I3" s="84"/>
      <c r="J3" s="13"/>
      <c r="K3" s="4"/>
      <c r="L3" s="4"/>
      <c r="M3" s="4"/>
    </row>
    <row r="4" spans="1:13" s="3" customFormat="1" ht="18" customHeight="1">
      <c r="A4" s="3" t="s">
        <v>4</v>
      </c>
      <c r="C4" s="3" t="s">
        <v>5</v>
      </c>
      <c r="D4" s="3" t="s">
        <v>6</v>
      </c>
      <c r="E4" s="3" t="s">
        <v>37</v>
      </c>
      <c r="F4" s="3" t="s">
        <v>38</v>
      </c>
      <c r="G4" s="3" t="s">
        <v>39</v>
      </c>
      <c r="H4" s="3" t="s">
        <v>50</v>
      </c>
      <c r="J4" s="13"/>
      <c r="K4" s="3" t="s">
        <v>7</v>
      </c>
      <c r="L4" s="3" t="s">
        <v>8</v>
      </c>
      <c r="M4" s="3" t="s">
        <v>9</v>
      </c>
    </row>
    <row r="5" spans="1:13" s="3" customFormat="1" ht="21" customHeight="1">
      <c r="A5" s="3" t="str">
        <f>Schema!A5</f>
        <v>Jan Passies</v>
      </c>
      <c r="C5" s="48"/>
      <c r="D5" s="48"/>
      <c r="E5" s="48"/>
      <c r="F5" s="48"/>
      <c r="G5" s="48"/>
      <c r="H5" s="48"/>
      <c r="I5" s="48"/>
      <c r="J5" s="31"/>
      <c r="K5" s="30">
        <f t="shared" ref="K5:K10" si="0">COUNT(C5:I5)</f>
        <v>0</v>
      </c>
      <c r="L5" s="17">
        <f t="shared" ref="L5:L10" si="1">SUM(C5:I5)</f>
        <v>0</v>
      </c>
      <c r="M5" s="22">
        <f>IF(K5&gt;0,L5/K5,0)</f>
        <v>0</v>
      </c>
    </row>
    <row r="6" spans="1:13" s="3" customFormat="1" ht="21" customHeight="1">
      <c r="A6" s="3" t="str">
        <f>Schema!A6</f>
        <v>Simon Klaver</v>
      </c>
      <c r="C6" s="48"/>
      <c r="D6" s="48"/>
      <c r="E6" s="48"/>
      <c r="F6" s="48"/>
      <c r="G6" s="48"/>
      <c r="H6" s="48"/>
      <c r="I6" s="48"/>
      <c r="J6" s="31"/>
      <c r="K6" s="30">
        <f t="shared" si="0"/>
        <v>0</v>
      </c>
      <c r="L6" s="17">
        <f t="shared" si="1"/>
        <v>0</v>
      </c>
      <c r="M6" s="22">
        <f t="shared" ref="M6:M12" si="2">IF(K6&gt;0,L6/K6,0)</f>
        <v>0</v>
      </c>
    </row>
    <row r="7" spans="1:13" s="3" customFormat="1" ht="21" customHeight="1">
      <c r="A7" s="3" t="str">
        <f>Schema!A7</f>
        <v>Arnold Veendorp</v>
      </c>
      <c r="C7" s="48"/>
      <c r="D7" s="48"/>
      <c r="E7" s="48"/>
      <c r="F7" s="48"/>
      <c r="G7" s="48"/>
      <c r="H7" s="48"/>
      <c r="I7" s="48"/>
      <c r="J7" s="31"/>
      <c r="K7" s="30">
        <f t="shared" si="0"/>
        <v>0</v>
      </c>
      <c r="L7" s="17">
        <f t="shared" si="1"/>
        <v>0</v>
      </c>
      <c r="M7" s="22">
        <f t="shared" si="2"/>
        <v>0</v>
      </c>
    </row>
    <row r="8" spans="1:13" s="3" customFormat="1" ht="21" customHeight="1">
      <c r="A8" s="3" t="str">
        <f>Schema!A8</f>
        <v>Christiaan Veendorp</v>
      </c>
      <c r="C8" s="48"/>
      <c r="D8" s="48"/>
      <c r="E8" s="48"/>
      <c r="F8" s="48"/>
      <c r="G8" s="48"/>
      <c r="H8" s="48"/>
      <c r="I8" s="48"/>
      <c r="J8" s="31"/>
      <c r="K8" s="30">
        <f t="shared" si="0"/>
        <v>0</v>
      </c>
      <c r="L8" s="17">
        <f t="shared" si="1"/>
        <v>0</v>
      </c>
      <c r="M8" s="22">
        <f t="shared" si="2"/>
        <v>0</v>
      </c>
    </row>
    <row r="9" spans="1:13" s="3" customFormat="1" ht="21" customHeight="1">
      <c r="A9" s="3" t="str">
        <f>Schema!A9</f>
        <v>Stefan Menting</v>
      </c>
      <c r="C9" s="48"/>
      <c r="D9" s="48"/>
      <c r="E9" s="48"/>
      <c r="F9" s="48"/>
      <c r="G9" s="48"/>
      <c r="H9" s="48"/>
      <c r="I9" s="48"/>
      <c r="J9" s="31"/>
      <c r="K9" s="30">
        <f t="shared" si="0"/>
        <v>0</v>
      </c>
      <c r="L9" s="17">
        <f t="shared" si="1"/>
        <v>0</v>
      </c>
      <c r="M9" s="22">
        <f t="shared" si="2"/>
        <v>0</v>
      </c>
    </row>
    <row r="10" spans="1:13" s="3" customFormat="1" ht="21" customHeight="1">
      <c r="A10" s="3">
        <f>Schema!A10</f>
        <v>0</v>
      </c>
      <c r="C10" s="48"/>
      <c r="D10" s="48"/>
      <c r="E10" s="48"/>
      <c r="F10" s="48"/>
      <c r="G10" s="48"/>
      <c r="H10" s="48"/>
      <c r="I10" s="48"/>
      <c r="J10" s="31"/>
      <c r="K10" s="30">
        <f t="shared" si="0"/>
        <v>0</v>
      </c>
      <c r="L10" s="17">
        <f t="shared" si="1"/>
        <v>0</v>
      </c>
      <c r="M10" s="22">
        <f t="shared" si="2"/>
        <v>0</v>
      </c>
    </row>
    <row r="11" spans="1:13" s="3" customFormat="1" ht="21" customHeight="1">
      <c r="C11" s="30"/>
      <c r="D11" s="30"/>
      <c r="E11" s="30"/>
      <c r="F11" s="30"/>
      <c r="G11" s="30"/>
      <c r="H11" s="30"/>
      <c r="I11" s="30"/>
      <c r="J11" s="31"/>
      <c r="K11" s="30"/>
      <c r="L11" s="17"/>
      <c r="M11" s="22"/>
    </row>
    <row r="12" spans="1:13" s="3" customFormat="1" ht="24" customHeight="1">
      <c r="A12" s="3" t="s">
        <v>10</v>
      </c>
      <c r="C12" s="30">
        <f t="shared" ref="C12:H12" si="3">SUM(C5:C11)</f>
        <v>0</v>
      </c>
      <c r="D12" s="30">
        <f t="shared" si="3"/>
        <v>0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/>
      <c r="J12" s="31"/>
      <c r="K12" s="30">
        <f>SUM(K5:K11)</f>
        <v>0</v>
      </c>
      <c r="L12" s="17">
        <f>SUM(L5:L11)</f>
        <v>0</v>
      </c>
      <c r="M12" s="22">
        <f t="shared" si="2"/>
        <v>0</v>
      </c>
    </row>
    <row r="13" spans="1:13" s="3" customFormat="1" ht="24" customHeight="1">
      <c r="A13" s="3" t="s">
        <v>2</v>
      </c>
      <c r="C13" s="30">
        <f>IF(C11&gt;0,IF(C11&gt;C12,2,IF(C11=C12,1,0)),0)</f>
        <v>0</v>
      </c>
      <c r="D13" s="30">
        <f t="shared" ref="D13:H13" si="4">IF(D11&gt;0,IF(D11&gt;D12,2,IF(D11=D12,1,0)),0)</f>
        <v>0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/>
      <c r="J13" s="31"/>
      <c r="K13" s="30"/>
      <c r="L13" s="30"/>
      <c r="M13" s="30"/>
    </row>
    <row r="14" spans="1:13" s="3" customFormat="1" ht="24" customHeight="1">
      <c r="A14" s="3" t="s">
        <v>11</v>
      </c>
      <c r="C14" s="30">
        <f>IF(C12&gt;0,IF(C12&gt;C13,3,IF(C12=C13,0.5,0)),0)</f>
        <v>0</v>
      </c>
      <c r="D14" s="30">
        <f t="shared" ref="D14:H14" si="5">IF(D12&gt;0,IF(D12&gt;D13,3,IF(D12=D13,0.5,0)),0)</f>
        <v>0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/>
      <c r="J14" s="31"/>
      <c r="K14" s="94">
        <f>SUM(C14:I14)</f>
        <v>0</v>
      </c>
      <c r="L14" s="94"/>
      <c r="M14" s="94"/>
    </row>
    <row r="15" spans="1:13" s="7" customFormat="1" ht="13.5" customHeight="1">
      <c r="F15" s="28"/>
      <c r="G15" s="6"/>
      <c r="H15" s="6"/>
      <c r="I15" s="29"/>
      <c r="J15" s="27"/>
      <c r="K15" s="27"/>
      <c r="L15" s="27"/>
      <c r="M15" s="27"/>
    </row>
    <row r="16" spans="1:13" s="5" customFormat="1" ht="27.75">
      <c r="A16" s="88" t="s">
        <v>47</v>
      </c>
      <c r="B16" s="88"/>
      <c r="C16" s="88"/>
      <c r="D16" s="88"/>
      <c r="E16" s="88"/>
      <c r="F16" s="88"/>
      <c r="G16" s="88"/>
      <c r="H16" s="88"/>
      <c r="I16" s="89"/>
      <c r="J16" s="39"/>
      <c r="K16" s="39"/>
      <c r="L16" s="39"/>
      <c r="M16" s="40"/>
    </row>
    <row r="17" spans="1:13" ht="18" customHeight="1">
      <c r="A17" s="84"/>
      <c r="B17" s="84"/>
      <c r="C17" s="84"/>
      <c r="D17" s="84" t="s">
        <v>13</v>
      </c>
      <c r="E17" s="84"/>
      <c r="F17" s="84"/>
      <c r="G17" s="93"/>
      <c r="H17" s="51" t="s">
        <v>8</v>
      </c>
      <c r="I17" s="51"/>
      <c r="J17" s="31"/>
      <c r="K17" s="81" t="s">
        <v>42</v>
      </c>
      <c r="L17" s="82"/>
      <c r="M17" s="42"/>
    </row>
    <row r="18" spans="1:13" ht="18" customHeight="1">
      <c r="A18" s="84"/>
      <c r="B18" s="84"/>
      <c r="C18" s="84"/>
      <c r="D18" s="52" t="s">
        <v>7</v>
      </c>
      <c r="E18" s="52" t="s">
        <v>8</v>
      </c>
      <c r="F18" s="53" t="s">
        <v>0</v>
      </c>
      <c r="G18" s="54" t="s">
        <v>1</v>
      </c>
      <c r="H18" s="10" t="s">
        <v>0</v>
      </c>
      <c r="I18" s="10" t="s">
        <v>1</v>
      </c>
      <c r="J18" s="31"/>
      <c r="K18" s="81">
        <f>COUNTIF(C5:I10,"&gt;199")</f>
        <v>0</v>
      </c>
      <c r="L18" s="82"/>
      <c r="M18" s="43"/>
    </row>
    <row r="19" spans="1:13" ht="21.95" customHeight="1">
      <c r="A19" s="77"/>
      <c r="B19" s="78"/>
      <c r="C19" s="78"/>
      <c r="F19" s="32"/>
      <c r="G19" s="32"/>
      <c r="H19" s="32"/>
      <c r="I19" s="32"/>
      <c r="J19" s="31"/>
      <c r="K19" s="37"/>
      <c r="L19" s="37"/>
      <c r="M19" s="43"/>
    </row>
    <row r="20" spans="1:13" ht="21.95" customHeight="1">
      <c r="A20" s="96"/>
      <c r="B20" s="78"/>
      <c r="C20" s="78"/>
      <c r="F20" s="32"/>
      <c r="G20" s="32"/>
      <c r="H20" s="32"/>
      <c r="I20" s="32"/>
      <c r="J20" s="31"/>
      <c r="K20" s="81" t="s">
        <v>43</v>
      </c>
      <c r="L20" s="83"/>
      <c r="M20" s="43"/>
    </row>
    <row r="21" spans="1:13" ht="21.95" customHeight="1">
      <c r="A21" s="77"/>
      <c r="B21" s="78"/>
      <c r="C21" s="78"/>
      <c r="F21" s="32"/>
      <c r="G21" s="32"/>
      <c r="H21" s="32"/>
      <c r="I21" s="32"/>
      <c r="J21" s="31"/>
      <c r="K21" s="81">
        <f>MAX(C5:I10)</f>
        <v>0</v>
      </c>
      <c r="L21" s="83"/>
      <c r="M21" s="42"/>
    </row>
    <row r="22" spans="1:13" ht="21.95" customHeight="1">
      <c r="A22" s="97"/>
      <c r="B22" s="98"/>
      <c r="C22" s="98"/>
      <c r="D22" s="64"/>
      <c r="E22" s="64"/>
      <c r="F22" s="65"/>
      <c r="G22" s="65"/>
      <c r="H22" s="66"/>
      <c r="I22" s="66"/>
      <c r="J22" s="31"/>
      <c r="K22" s="37"/>
      <c r="L22" s="37"/>
      <c r="M22" s="42"/>
    </row>
    <row r="23" spans="1:13" ht="21.95" customHeight="1">
      <c r="A23" s="77"/>
      <c r="B23" s="78"/>
      <c r="C23" s="78"/>
      <c r="D23" s="71"/>
      <c r="E23" s="59"/>
      <c r="F23" s="33"/>
      <c r="G23" s="33"/>
      <c r="H23" s="32"/>
      <c r="I23" s="32"/>
      <c r="J23" s="31"/>
      <c r="K23" s="81" t="s">
        <v>44</v>
      </c>
      <c r="L23" s="83"/>
      <c r="M23" s="42"/>
    </row>
    <row r="24" spans="1:13" ht="21.95" customHeight="1">
      <c r="A24" s="77"/>
      <c r="B24" s="78"/>
      <c r="C24" s="78"/>
      <c r="D24" s="71"/>
      <c r="E24" s="59"/>
      <c r="F24" s="32"/>
      <c r="G24" s="32"/>
      <c r="H24" s="32"/>
      <c r="I24" s="32"/>
      <c r="J24" s="31"/>
      <c r="K24" s="79">
        <f>MAX(C12:I12)</f>
        <v>0</v>
      </c>
      <c r="L24" s="80"/>
      <c r="M24" s="47"/>
    </row>
    <row r="25" spans="1:13" ht="21.95" customHeight="1">
      <c r="A25" s="77"/>
      <c r="B25" s="78"/>
      <c r="C25" s="78"/>
      <c r="D25" s="71"/>
      <c r="E25" s="59"/>
      <c r="F25" s="32"/>
      <c r="G25" s="32"/>
      <c r="H25" s="32"/>
      <c r="I25" s="32"/>
      <c r="J25" s="31"/>
      <c r="K25" s="79"/>
      <c r="L25" s="80"/>
      <c r="M25" s="47"/>
    </row>
    <row r="26" spans="1:13" ht="21.95" customHeight="1">
      <c r="A26" s="77"/>
      <c r="B26" s="78"/>
      <c r="C26" s="78"/>
      <c r="D26" s="71"/>
      <c r="E26" s="59"/>
      <c r="F26" s="32"/>
      <c r="G26" s="32"/>
      <c r="H26" s="32"/>
      <c r="I26" s="32"/>
      <c r="J26" s="31"/>
      <c r="K26" s="79"/>
      <c r="L26" s="80"/>
      <c r="M26" s="47"/>
    </row>
  </sheetData>
  <mergeCells count="30">
    <mergeCell ref="A23:C23"/>
    <mergeCell ref="K24:L24"/>
    <mergeCell ref="A18:C18"/>
    <mergeCell ref="K18:L18"/>
    <mergeCell ref="A20:C20"/>
    <mergeCell ref="A19:C19"/>
    <mergeCell ref="K20:L20"/>
    <mergeCell ref="A1:L1"/>
    <mergeCell ref="A2:B3"/>
    <mergeCell ref="C2:C3"/>
    <mergeCell ref="D2:D3"/>
    <mergeCell ref="E2:E3"/>
    <mergeCell ref="F2:F3"/>
    <mergeCell ref="I2:I3"/>
    <mergeCell ref="A25:C25"/>
    <mergeCell ref="K25:L25"/>
    <mergeCell ref="A26:C26"/>
    <mergeCell ref="K26:L26"/>
    <mergeCell ref="G2:G3"/>
    <mergeCell ref="H2:H3"/>
    <mergeCell ref="D17:G17"/>
    <mergeCell ref="A21:C21"/>
    <mergeCell ref="K21:L21"/>
    <mergeCell ref="K14:M14"/>
    <mergeCell ref="A16:I16"/>
    <mergeCell ref="A17:C17"/>
    <mergeCell ref="K17:L17"/>
    <mergeCell ref="A22:C22"/>
    <mergeCell ref="A24:C24"/>
    <mergeCell ref="K23:L23"/>
  </mergeCells>
  <conditionalFormatting sqref="C14:I14">
    <cfRule type="expression" dxfId="34" priority="16">
      <formula>$C$12=0</formula>
    </cfRule>
  </conditionalFormatting>
  <conditionalFormatting sqref="K5:M10 K12:M12 K14:M14 C12:I12">
    <cfRule type="cellIs" dxfId="33" priority="15" operator="equal">
      <formula>0</formula>
    </cfRule>
  </conditionalFormatting>
  <conditionalFormatting sqref="K21 K18 K24:L26">
    <cfRule type="cellIs" dxfId="32" priority="14" stopIfTrue="1" operator="equal">
      <formula>0</formula>
    </cfRule>
  </conditionalFormatting>
  <conditionalFormatting sqref="C5:I10">
    <cfRule type="cellIs" dxfId="31" priority="12" operator="greaterThan">
      <formula>199</formula>
    </cfRule>
  </conditionalFormatting>
  <conditionalFormatting sqref="C12:I12">
    <cfRule type="cellIs" dxfId="30" priority="9" operator="greaterThan">
      <formula>599</formula>
    </cfRule>
  </conditionalFormatting>
  <conditionalFormatting sqref="C12:I12">
    <cfRule type="cellIs" dxfId="29" priority="6" operator="equal">
      <formula>0</formula>
    </cfRule>
  </conditionalFormatting>
  <conditionalFormatting sqref="C12:I12">
    <cfRule type="cellIs" dxfId="28" priority="5" operator="greaterThan">
      <formula>599</formula>
    </cfRule>
  </conditionalFormatting>
  <conditionalFormatting sqref="C14:I14">
    <cfRule type="expression" dxfId="27" priority="4">
      <formula>$C$12=0</formula>
    </cfRule>
  </conditionalFormatting>
  <conditionalFormatting sqref="A5:A10">
    <cfRule type="cellIs" dxfId="26" priority="3" operator="equal">
      <formula>0</formula>
    </cfRule>
  </conditionalFormatting>
  <conditionalFormatting sqref="C13:H13">
    <cfRule type="expression" dxfId="25" priority="2">
      <formula>$C$12=0</formula>
    </cfRule>
  </conditionalFormatting>
  <conditionalFormatting sqref="C13:H13">
    <cfRule type="expression" dxfId="24" priority="1">
      <formula>$C$12=0</formula>
    </cfRule>
  </conditionalFormatting>
  <printOptions horizontalCentered="1" gridLines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6"/>
  <sheetViews>
    <sheetView zoomScale="80" zoomScaleNormal="80" workbookViewId="0">
      <selection sqref="A1:L1"/>
    </sheetView>
  </sheetViews>
  <sheetFormatPr defaultRowHeight="12.75"/>
  <cols>
    <col min="1" max="1" width="24.7109375" customWidth="1"/>
    <col min="2" max="2" width="2.7109375" customWidth="1"/>
    <col min="3" max="9" width="11.7109375" customWidth="1"/>
    <col min="10" max="10" width="2.7109375" customWidth="1"/>
    <col min="11" max="11" width="8.7109375" customWidth="1"/>
    <col min="12" max="12" width="11.7109375" customWidth="1"/>
    <col min="13" max="13" width="11.85546875" customWidth="1"/>
  </cols>
  <sheetData>
    <row r="1" spans="1:13" s="2" customFormat="1" ht="33" customHeight="1">
      <c r="A1" s="90" t="str">
        <f>Schema!A1</f>
        <v>N.M.T.L.   Garage 33/Stadsherberg/Ducdalf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26" t="s">
        <v>48</v>
      </c>
    </row>
    <row r="2" spans="1:13" ht="18" customHeight="1">
      <c r="A2" s="85" t="s">
        <v>53</v>
      </c>
      <c r="B2" s="85"/>
      <c r="C2" s="84"/>
      <c r="D2" s="84"/>
      <c r="E2" s="84"/>
      <c r="F2" s="84"/>
      <c r="G2" s="84"/>
      <c r="H2" s="84"/>
      <c r="I2" s="84"/>
    </row>
    <row r="3" spans="1:13" s="3" customFormat="1" ht="18" customHeight="1">
      <c r="A3" s="85"/>
      <c r="B3" s="85"/>
      <c r="C3" s="84"/>
      <c r="D3" s="84"/>
      <c r="E3" s="84"/>
      <c r="F3" s="84"/>
      <c r="G3" s="84"/>
      <c r="H3" s="84"/>
      <c r="I3" s="84"/>
      <c r="J3" s="13"/>
      <c r="K3" s="4"/>
      <c r="L3" s="4"/>
      <c r="M3" s="4"/>
    </row>
    <row r="4" spans="1:13" s="3" customFormat="1" ht="18" customHeight="1">
      <c r="A4" s="3" t="s">
        <v>4</v>
      </c>
      <c r="C4" s="3" t="s">
        <v>5</v>
      </c>
      <c r="D4" s="3" t="s">
        <v>6</v>
      </c>
      <c r="E4" s="3" t="s">
        <v>37</v>
      </c>
      <c r="F4" s="3" t="s">
        <v>38</v>
      </c>
      <c r="G4" s="3" t="s">
        <v>39</v>
      </c>
      <c r="H4" s="3" t="s">
        <v>50</v>
      </c>
      <c r="J4" s="13"/>
      <c r="K4" s="3" t="s">
        <v>7</v>
      </c>
      <c r="L4" s="3" t="s">
        <v>8</v>
      </c>
      <c r="M4" s="3" t="s">
        <v>9</v>
      </c>
    </row>
    <row r="5" spans="1:13" s="3" customFormat="1" ht="21" customHeight="1">
      <c r="A5" s="3" t="str">
        <f>Schema!A5</f>
        <v>Jan Passies</v>
      </c>
      <c r="C5" s="48"/>
      <c r="D5" s="48"/>
      <c r="E5" s="48"/>
      <c r="F5" s="48"/>
      <c r="G5" s="48"/>
      <c r="H5" s="48"/>
      <c r="I5" s="48"/>
      <c r="J5" s="31"/>
      <c r="K5" s="30">
        <f t="shared" ref="K5:K10" si="0">COUNT(C5:I5)</f>
        <v>0</v>
      </c>
      <c r="L5" s="17">
        <f t="shared" ref="L5:L10" si="1">SUM(C5:I5)</f>
        <v>0</v>
      </c>
      <c r="M5" s="22">
        <f>IF(K5&gt;0,L5/K5,0)</f>
        <v>0</v>
      </c>
    </row>
    <row r="6" spans="1:13" s="3" customFormat="1" ht="21" customHeight="1">
      <c r="A6" s="3" t="str">
        <f>Schema!A6</f>
        <v>Simon Klaver</v>
      </c>
      <c r="C6" s="48"/>
      <c r="D6" s="48"/>
      <c r="E6" s="48"/>
      <c r="F6" s="48"/>
      <c r="G6" s="48"/>
      <c r="H6" s="48"/>
      <c r="I6" s="48"/>
      <c r="J6" s="31"/>
      <c r="K6" s="30">
        <f t="shared" si="0"/>
        <v>0</v>
      </c>
      <c r="L6" s="17">
        <f t="shared" si="1"/>
        <v>0</v>
      </c>
      <c r="M6" s="22">
        <f t="shared" ref="M6:M12" si="2">IF(K6&gt;0,L6/K6,0)</f>
        <v>0</v>
      </c>
    </row>
    <row r="7" spans="1:13" s="3" customFormat="1" ht="21" customHeight="1">
      <c r="A7" s="3" t="str">
        <f>Schema!A7</f>
        <v>Arnold Veendorp</v>
      </c>
      <c r="C7" s="48"/>
      <c r="D7" s="48"/>
      <c r="E7" s="48"/>
      <c r="F7" s="48"/>
      <c r="G7" s="48"/>
      <c r="H7" s="48"/>
      <c r="I7" s="48"/>
      <c r="J7" s="31"/>
      <c r="K7" s="30">
        <f t="shared" si="0"/>
        <v>0</v>
      </c>
      <c r="L7" s="17">
        <f t="shared" si="1"/>
        <v>0</v>
      </c>
      <c r="M7" s="22">
        <f t="shared" si="2"/>
        <v>0</v>
      </c>
    </row>
    <row r="8" spans="1:13" s="3" customFormat="1" ht="21" customHeight="1">
      <c r="A8" s="3" t="str">
        <f>Schema!A8</f>
        <v>Christiaan Veendorp</v>
      </c>
      <c r="C8" s="48"/>
      <c r="D8" s="48"/>
      <c r="E8" s="48"/>
      <c r="F8" s="48"/>
      <c r="G8" s="48"/>
      <c r="H8" s="48"/>
      <c r="I8" s="48"/>
      <c r="J8" s="31"/>
      <c r="K8" s="30">
        <f t="shared" si="0"/>
        <v>0</v>
      </c>
      <c r="L8" s="17">
        <f t="shared" si="1"/>
        <v>0</v>
      </c>
      <c r="M8" s="22">
        <f t="shared" si="2"/>
        <v>0</v>
      </c>
    </row>
    <row r="9" spans="1:13" s="3" customFormat="1" ht="21" customHeight="1">
      <c r="A9" s="3" t="str">
        <f>Schema!A9</f>
        <v>Stefan Menting</v>
      </c>
      <c r="C9" s="48"/>
      <c r="D9" s="48"/>
      <c r="E9" s="48"/>
      <c r="F9" s="48"/>
      <c r="G9" s="48"/>
      <c r="H9" s="48"/>
      <c r="I9" s="48"/>
      <c r="J9" s="31"/>
      <c r="K9" s="30">
        <f t="shared" si="0"/>
        <v>0</v>
      </c>
      <c r="L9" s="17">
        <f t="shared" si="1"/>
        <v>0</v>
      </c>
      <c r="M9" s="22">
        <f t="shared" si="2"/>
        <v>0</v>
      </c>
    </row>
    <row r="10" spans="1:13" s="3" customFormat="1" ht="21" customHeight="1">
      <c r="A10" s="3">
        <f>Schema!A10</f>
        <v>0</v>
      </c>
      <c r="C10" s="48"/>
      <c r="D10" s="48"/>
      <c r="E10" s="48"/>
      <c r="F10" s="48"/>
      <c r="G10" s="48"/>
      <c r="H10" s="48"/>
      <c r="I10" s="48"/>
      <c r="J10" s="31"/>
      <c r="K10" s="30">
        <f t="shared" si="0"/>
        <v>0</v>
      </c>
      <c r="L10" s="17">
        <f t="shared" si="1"/>
        <v>0</v>
      </c>
      <c r="M10" s="22">
        <f t="shared" si="2"/>
        <v>0</v>
      </c>
    </row>
    <row r="11" spans="1:13" s="3" customFormat="1" ht="21" customHeight="1">
      <c r="C11" s="30"/>
      <c r="D11" s="30"/>
      <c r="E11" s="30"/>
      <c r="F11" s="30"/>
      <c r="G11" s="30"/>
      <c r="H11" s="30"/>
      <c r="I11" s="30"/>
      <c r="J11" s="31"/>
      <c r="K11" s="30"/>
      <c r="L11" s="17"/>
      <c r="M11" s="22"/>
    </row>
    <row r="12" spans="1:13" s="3" customFormat="1" ht="24" customHeight="1">
      <c r="A12" s="3" t="s">
        <v>10</v>
      </c>
      <c r="C12" s="30">
        <f t="shared" ref="C12:H12" si="3">SUM(C5:C11)</f>
        <v>0</v>
      </c>
      <c r="D12" s="30">
        <f t="shared" si="3"/>
        <v>0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/>
      <c r="J12" s="31"/>
      <c r="K12" s="30">
        <f>SUM(K5:K11)</f>
        <v>0</v>
      </c>
      <c r="L12" s="17">
        <f>SUM(L5:L11)</f>
        <v>0</v>
      </c>
      <c r="M12" s="22">
        <f t="shared" si="2"/>
        <v>0</v>
      </c>
    </row>
    <row r="13" spans="1:13" s="3" customFormat="1" ht="24" customHeight="1">
      <c r="A13" s="3" t="s">
        <v>2</v>
      </c>
      <c r="C13" s="30">
        <f>IF(C11&gt;0,IF(C11&gt;C12,2,IF(C11=C12,1,0)),0)</f>
        <v>0</v>
      </c>
      <c r="D13" s="30">
        <f t="shared" ref="D13:H13" si="4">IF(D11&gt;0,IF(D11&gt;D12,2,IF(D11=D12,1,0)),0)</f>
        <v>0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/>
      <c r="J13" s="31"/>
      <c r="K13" s="30"/>
      <c r="L13" s="30"/>
      <c r="M13" s="30"/>
    </row>
    <row r="14" spans="1:13" s="3" customFormat="1" ht="24" customHeight="1">
      <c r="A14" s="3" t="s">
        <v>11</v>
      </c>
      <c r="C14" s="30">
        <f>IF(C12&gt;0,IF(C12&gt;C13,3,IF(C12=C13,0.5,0)),0)</f>
        <v>0</v>
      </c>
      <c r="D14" s="30">
        <f t="shared" ref="D14:H14" si="5">IF(D12&gt;0,IF(D12&gt;D13,3,IF(D12=D13,0.5,0)),0)</f>
        <v>0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/>
      <c r="J14" s="31"/>
      <c r="K14" s="94">
        <f>SUM(C14:I14)</f>
        <v>0</v>
      </c>
      <c r="L14" s="94"/>
      <c r="M14" s="94"/>
    </row>
    <row r="15" spans="1:13" s="7" customFormat="1" ht="13.5" customHeight="1">
      <c r="F15" s="28"/>
      <c r="G15" s="6"/>
      <c r="H15" s="6"/>
      <c r="I15" s="29"/>
      <c r="J15" s="27"/>
      <c r="K15" s="27"/>
      <c r="L15" s="27"/>
      <c r="M15" s="27"/>
    </row>
    <row r="16" spans="1:13" s="5" customFormat="1" ht="27.75">
      <c r="A16" s="95" t="s">
        <v>36</v>
      </c>
      <c r="B16" s="88"/>
      <c r="C16" s="88"/>
      <c r="D16" s="88"/>
      <c r="E16" s="88"/>
      <c r="F16" s="88"/>
      <c r="G16" s="88"/>
      <c r="H16" s="88"/>
      <c r="I16" s="89"/>
      <c r="J16" s="39"/>
      <c r="K16" s="39"/>
      <c r="L16" s="39"/>
      <c r="M16" s="40"/>
    </row>
    <row r="17" spans="1:13" ht="18" customHeight="1">
      <c r="A17" s="84"/>
      <c r="B17" s="84"/>
      <c r="C17" s="84"/>
      <c r="D17" s="84" t="s">
        <v>13</v>
      </c>
      <c r="E17" s="84"/>
      <c r="F17" s="84"/>
      <c r="G17" s="93"/>
      <c r="H17" s="51" t="s">
        <v>8</v>
      </c>
      <c r="I17" s="51"/>
      <c r="J17" s="31"/>
      <c r="K17" s="81" t="s">
        <v>42</v>
      </c>
      <c r="L17" s="82"/>
      <c r="M17" s="42"/>
    </row>
    <row r="18" spans="1:13" ht="18" customHeight="1">
      <c r="A18" s="84"/>
      <c r="B18" s="84"/>
      <c r="C18" s="84"/>
      <c r="D18" s="52" t="s">
        <v>7</v>
      </c>
      <c r="E18" s="52" t="s">
        <v>8</v>
      </c>
      <c r="F18" s="53" t="s">
        <v>0</v>
      </c>
      <c r="G18" s="54" t="s">
        <v>1</v>
      </c>
      <c r="H18" s="10" t="s">
        <v>0</v>
      </c>
      <c r="I18" s="10" t="s">
        <v>1</v>
      </c>
      <c r="J18" s="31"/>
      <c r="K18" s="81">
        <f>COUNTIF(C5:I10,"&gt;199")</f>
        <v>0</v>
      </c>
      <c r="L18" s="82"/>
      <c r="M18" s="43"/>
    </row>
    <row r="19" spans="1:13" ht="21.95" customHeight="1">
      <c r="A19" s="77"/>
      <c r="B19" s="78"/>
      <c r="C19" s="78"/>
      <c r="F19" s="32"/>
      <c r="G19" s="32"/>
      <c r="H19" s="32"/>
      <c r="I19" s="32"/>
      <c r="J19" s="31"/>
      <c r="K19" s="37"/>
      <c r="L19" s="37"/>
      <c r="M19" s="43"/>
    </row>
    <row r="20" spans="1:13" ht="21.95" customHeight="1">
      <c r="A20" s="96"/>
      <c r="B20" s="78"/>
      <c r="C20" s="78"/>
      <c r="F20" s="32"/>
      <c r="G20" s="32"/>
      <c r="H20" s="32"/>
      <c r="I20" s="32"/>
      <c r="J20" s="31"/>
      <c r="K20" s="81" t="s">
        <v>43</v>
      </c>
      <c r="L20" s="83"/>
      <c r="M20" s="43"/>
    </row>
    <row r="21" spans="1:13" ht="21.95" customHeight="1">
      <c r="A21" s="77"/>
      <c r="B21" s="78"/>
      <c r="C21" s="78"/>
      <c r="F21" s="32"/>
      <c r="G21" s="32"/>
      <c r="H21" s="32"/>
      <c r="I21" s="32"/>
      <c r="J21" s="31"/>
      <c r="K21" s="81">
        <f>MAX(C5:I10)</f>
        <v>0</v>
      </c>
      <c r="L21" s="83"/>
      <c r="M21" s="42"/>
    </row>
    <row r="22" spans="1:13" ht="21.95" customHeight="1" thickBot="1">
      <c r="A22" s="97"/>
      <c r="B22" s="98"/>
      <c r="C22" s="98"/>
      <c r="D22" s="57"/>
      <c r="E22" s="57"/>
      <c r="F22" s="55"/>
      <c r="G22" s="55"/>
      <c r="H22" s="58"/>
      <c r="I22" s="58"/>
      <c r="J22" s="31"/>
      <c r="K22" s="37"/>
      <c r="L22" s="37"/>
      <c r="M22" s="42"/>
    </row>
    <row r="23" spans="1:13" ht="21.95" customHeight="1">
      <c r="A23" s="77"/>
      <c r="B23" s="78"/>
      <c r="C23" s="78"/>
      <c r="D23" s="59"/>
      <c r="E23" s="59"/>
      <c r="F23" s="32"/>
      <c r="G23" s="33"/>
      <c r="H23" s="32"/>
      <c r="I23" s="32"/>
      <c r="J23" s="31"/>
      <c r="K23" s="81" t="s">
        <v>44</v>
      </c>
      <c r="L23" s="83"/>
      <c r="M23" s="42"/>
    </row>
    <row r="24" spans="1:13" ht="21.95" customHeight="1">
      <c r="A24" s="77"/>
      <c r="B24" s="78"/>
      <c r="C24" s="78"/>
      <c r="D24" s="59"/>
      <c r="E24" s="59"/>
      <c r="F24" s="32"/>
      <c r="G24" s="32"/>
      <c r="H24" s="32"/>
      <c r="I24" s="32"/>
      <c r="J24" s="31"/>
      <c r="K24" s="79">
        <f>MAX(C12:I12)</f>
        <v>0</v>
      </c>
      <c r="L24" s="80"/>
      <c r="M24" s="47"/>
    </row>
    <row r="25" spans="1:13" ht="21.95" customHeight="1">
      <c r="A25" s="77"/>
      <c r="B25" s="78"/>
      <c r="C25" s="78"/>
      <c r="D25" s="59"/>
      <c r="E25" s="59"/>
      <c r="F25" s="32"/>
      <c r="G25" s="32"/>
      <c r="H25" s="32"/>
      <c r="I25" s="32"/>
      <c r="J25" s="31"/>
      <c r="K25" s="79"/>
      <c r="L25" s="80"/>
      <c r="M25" s="47"/>
    </row>
    <row r="26" spans="1:13" ht="21.95" customHeight="1">
      <c r="A26" s="77"/>
      <c r="B26" s="78"/>
      <c r="C26" s="78"/>
      <c r="D26" s="59"/>
      <c r="E26" s="59"/>
      <c r="F26" s="32"/>
      <c r="G26" s="32"/>
      <c r="H26" s="32"/>
      <c r="I26" s="32"/>
      <c r="J26" s="31"/>
      <c r="K26" s="79"/>
      <c r="L26" s="80"/>
      <c r="M26" s="47"/>
    </row>
  </sheetData>
  <mergeCells count="30">
    <mergeCell ref="A22:C22"/>
    <mergeCell ref="A21:C21"/>
    <mergeCell ref="K20:L20"/>
    <mergeCell ref="K21:L21"/>
    <mergeCell ref="K23:L23"/>
    <mergeCell ref="A20:C20"/>
    <mergeCell ref="A1:L1"/>
    <mergeCell ref="A17:C17"/>
    <mergeCell ref="A18:C18"/>
    <mergeCell ref="A19:C19"/>
    <mergeCell ref="K14:M14"/>
    <mergeCell ref="I2:I3"/>
    <mergeCell ref="C2:C3"/>
    <mergeCell ref="E2:E3"/>
    <mergeCell ref="K25:L25"/>
    <mergeCell ref="A26:C26"/>
    <mergeCell ref="K26:L26"/>
    <mergeCell ref="G2:G3"/>
    <mergeCell ref="H2:H3"/>
    <mergeCell ref="D17:G17"/>
    <mergeCell ref="K18:L18"/>
    <mergeCell ref="K17:L17"/>
    <mergeCell ref="A24:C24"/>
    <mergeCell ref="A16:I16"/>
    <mergeCell ref="D2:D3"/>
    <mergeCell ref="A2:B3"/>
    <mergeCell ref="F2:F3"/>
    <mergeCell ref="A25:C25"/>
    <mergeCell ref="K24:L24"/>
    <mergeCell ref="A23:C23"/>
  </mergeCells>
  <conditionalFormatting sqref="C14:I14">
    <cfRule type="expression" dxfId="23" priority="20">
      <formula>$C$12=0</formula>
    </cfRule>
  </conditionalFormatting>
  <conditionalFormatting sqref="K5:M10 K12:M12 K14:M14 C12:I12">
    <cfRule type="cellIs" dxfId="22" priority="19" operator="equal">
      <formula>0</formula>
    </cfRule>
  </conditionalFormatting>
  <conditionalFormatting sqref="K21 K18 K24:L26">
    <cfRule type="cellIs" dxfId="21" priority="18" stopIfTrue="1" operator="equal">
      <formula>0</formula>
    </cfRule>
  </conditionalFormatting>
  <conditionalFormatting sqref="C5:I10">
    <cfRule type="cellIs" dxfId="20" priority="16" operator="greaterThan">
      <formula>199</formula>
    </cfRule>
  </conditionalFormatting>
  <conditionalFormatting sqref="C12:I12">
    <cfRule type="cellIs" dxfId="19" priority="13" operator="greaterThan">
      <formula>599</formula>
    </cfRule>
  </conditionalFormatting>
  <conditionalFormatting sqref="C12:I12">
    <cfRule type="cellIs" dxfId="18" priority="10" operator="equal">
      <formula>0</formula>
    </cfRule>
  </conditionalFormatting>
  <conditionalFormatting sqref="C12:I12">
    <cfRule type="cellIs" dxfId="17" priority="9" operator="greaterThan">
      <formula>599</formula>
    </cfRule>
  </conditionalFormatting>
  <conditionalFormatting sqref="C14:I14">
    <cfRule type="expression" dxfId="16" priority="8">
      <formula>$C$12=0</formula>
    </cfRule>
  </conditionalFormatting>
  <conditionalFormatting sqref="C14:H14">
    <cfRule type="expression" dxfId="15" priority="7">
      <formula>$C$12=0</formula>
    </cfRule>
  </conditionalFormatting>
  <conditionalFormatting sqref="C14:H14">
    <cfRule type="expression" dxfId="14" priority="6">
      <formula>$C$12=0</formula>
    </cfRule>
  </conditionalFormatting>
  <conditionalFormatting sqref="C14:H14">
    <cfRule type="expression" dxfId="13" priority="5">
      <formula>$C$12=0</formula>
    </cfRule>
  </conditionalFormatting>
  <conditionalFormatting sqref="C14:H14">
    <cfRule type="expression" dxfId="12" priority="4">
      <formula>$C$12=0</formula>
    </cfRule>
  </conditionalFormatting>
  <conditionalFormatting sqref="A5:A10">
    <cfRule type="cellIs" dxfId="11" priority="3" operator="equal">
      <formula>0</formula>
    </cfRule>
  </conditionalFormatting>
  <conditionalFormatting sqref="C13:H13">
    <cfRule type="expression" dxfId="10" priority="2">
      <formula>$C$12=0</formula>
    </cfRule>
  </conditionalFormatting>
  <conditionalFormatting sqref="C13:H13">
    <cfRule type="expression" dxfId="9" priority="1">
      <formula>$C$12=0</formula>
    </cfRule>
  </conditionalFormatting>
  <printOptions horizontalCentered="1" gridLines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Schema</vt:lpstr>
      <vt:lpstr>1e speeldag</vt:lpstr>
      <vt:lpstr>2e</vt:lpstr>
      <vt:lpstr>3e</vt:lpstr>
      <vt:lpstr>4e</vt:lpstr>
      <vt:lpstr>5e</vt:lpstr>
      <vt:lpstr>6e</vt:lpstr>
      <vt:lpstr>7e</vt:lpstr>
      <vt:lpstr>8e</vt:lpstr>
      <vt:lpstr>Promotie</vt:lpstr>
      <vt:lpstr>Totalen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 Klaver</cp:lastModifiedBy>
  <cp:lastPrinted>2014-04-07T16:28:55Z</cp:lastPrinted>
  <dcterms:created xsi:type="dcterms:W3CDTF">2000-05-29T16:46:40Z</dcterms:created>
  <dcterms:modified xsi:type="dcterms:W3CDTF">2017-03-26T17:39:46Z</dcterms:modified>
</cp:coreProperties>
</file>